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870" yWindow="5220" windowWidth="24030" windowHeight="6045"/>
  </bookViews>
  <sheets>
    <sheet name="Options_Sheet" sheetId="1" r:id="rId1"/>
    <sheet name="Questions" sheetId="4" r:id="rId2"/>
    <sheet name="UW HUB" sheetId="5" r:id="rId3"/>
    <sheet name="FoF" sheetId="6" r:id="rId4"/>
    <sheet name="LynnwoodCC" sheetId="7" r:id="rId5"/>
    <sheet name="RAHS" sheetId="8" r:id="rId6"/>
  </sheets>
  <calcPr calcId="145621"/>
</workbook>
</file>

<file path=xl/calcChain.xml><?xml version="1.0" encoding="utf-8"?>
<calcChain xmlns="http://schemas.openxmlformats.org/spreadsheetml/2006/main">
  <c r="I25" i="6" l="1"/>
  <c r="D25" i="6" s="1"/>
  <c r="I24" i="6"/>
  <c r="C29" i="6"/>
  <c r="D29" i="6" s="1"/>
  <c r="I28" i="6"/>
  <c r="E28" i="6"/>
  <c r="C28" i="6"/>
  <c r="D28" i="6" s="1"/>
  <c r="I23" i="6"/>
  <c r="E12" i="6"/>
  <c r="E26" i="6"/>
  <c r="E14" i="6"/>
  <c r="E23" i="6" s="1"/>
  <c r="C23" i="6" s="1"/>
  <c r="E25" i="6"/>
  <c r="C25" i="6"/>
  <c r="D18" i="6"/>
  <c r="D19" i="6" s="1"/>
  <c r="I30" i="6"/>
  <c r="E30" i="6"/>
  <c r="E27" i="6"/>
  <c r="C27" i="6" s="1"/>
  <c r="C26" i="6"/>
  <c r="D26" i="6" s="1"/>
  <c r="E24" i="6"/>
  <c r="C24" i="6"/>
  <c r="E15" i="6"/>
  <c r="E13" i="6"/>
  <c r="O28" i="6" l="1"/>
  <c r="D24" i="6"/>
  <c r="D23" i="6"/>
  <c r="D27" i="6"/>
  <c r="D20" i="6"/>
  <c r="D30" i="6"/>
  <c r="G6" i="1"/>
  <c r="D31" i="6" l="1"/>
  <c r="D32" i="6" s="1"/>
  <c r="O30" i="6"/>
  <c r="G3" i="1"/>
  <c r="D35" i="6" l="1"/>
  <c r="G7" i="1"/>
  <c r="H7" i="1" s="1"/>
  <c r="C3" i="7"/>
  <c r="C2" i="7"/>
  <c r="F5" i="1"/>
  <c r="G5" i="1" s="1"/>
  <c r="H5" i="1" s="1"/>
  <c r="F4" i="1"/>
  <c r="G4" i="1" s="1"/>
  <c r="H4" i="1" s="1"/>
  <c r="S18" i="5"/>
  <c r="R18" i="5"/>
  <c r="O18" i="5"/>
  <c r="N18" i="5"/>
  <c r="S16" i="5"/>
  <c r="R16" i="5"/>
  <c r="O16" i="5"/>
  <c r="N16" i="5"/>
  <c r="R12" i="5"/>
  <c r="O12" i="5"/>
  <c r="S12" i="5" s="1"/>
  <c r="S13" i="5"/>
  <c r="R13" i="5"/>
  <c r="O13" i="5"/>
  <c r="N13" i="5"/>
  <c r="S7" i="5"/>
  <c r="R7" i="5"/>
  <c r="S8" i="5"/>
  <c r="R8" i="5"/>
  <c r="S4" i="5"/>
  <c r="R4" i="5"/>
  <c r="O9" i="5"/>
  <c r="N9" i="5"/>
  <c r="O8" i="5"/>
  <c r="N8" i="5"/>
  <c r="O5" i="5"/>
  <c r="N5" i="5"/>
  <c r="O4" i="5"/>
  <c r="N4" i="5"/>
  <c r="J6" i="5"/>
  <c r="R9" i="5" l="1"/>
  <c r="S9" i="5"/>
  <c r="I1" i="1" l="1"/>
  <c r="H13" i="1"/>
  <c r="G8" i="1"/>
  <c r="H8" i="1" s="1"/>
  <c r="H3" i="1" l="1"/>
  <c r="H6" i="1"/>
  <c r="G11" i="1"/>
  <c r="H11" i="1" s="1"/>
  <c r="U2" i="1" l="1"/>
  <c r="V2" i="1" s="1"/>
  <c r="W2" i="1" s="1"/>
  <c r="X2" i="1" s="1"/>
</calcChain>
</file>

<file path=xl/sharedStrings.xml><?xml version="1.0" encoding="utf-8"?>
<sst xmlns="http://schemas.openxmlformats.org/spreadsheetml/2006/main" count="393" uniqueCount="255">
  <si>
    <t>Bell Harbor International Conference Center</t>
  </si>
  <si>
    <t>Bellevue College</t>
  </si>
  <si>
    <t>Bremerton Conference Center</t>
  </si>
  <si>
    <t>Edmonds Community College</t>
  </si>
  <si>
    <t>Edmonds Conference Center</t>
  </si>
  <si>
    <t>Honeywell</t>
  </si>
  <si>
    <t>Lynnwood Convention Center</t>
  </si>
  <si>
    <t>Microsoft</t>
  </si>
  <si>
    <t>North Seattle Community College</t>
  </si>
  <si>
    <t>Seattle Central Community College</t>
  </si>
  <si>
    <t>Seattle Pacific University</t>
  </si>
  <si>
    <t>South Seattle Community College</t>
  </si>
  <si>
    <t>Seattle University</t>
  </si>
  <si>
    <t>Center of Wooden Boats</t>
  </si>
  <si>
    <t>Aerojet Rocketdyne</t>
  </si>
  <si>
    <t>Corporate</t>
  </si>
  <si>
    <t>Commercial</t>
  </si>
  <si>
    <t>Academic</t>
  </si>
  <si>
    <t>Raisbeck Aviation High School</t>
  </si>
  <si>
    <t>Museum</t>
  </si>
  <si>
    <t>Redmond</t>
  </si>
  <si>
    <t>Seattle</t>
  </si>
  <si>
    <t>Bellevue</t>
  </si>
  <si>
    <t>Bremerton</t>
  </si>
  <si>
    <t>Edmonds</t>
  </si>
  <si>
    <t>Everett</t>
  </si>
  <si>
    <t>Lynnwood</t>
  </si>
  <si>
    <t>SeaTac</t>
  </si>
  <si>
    <t>Museum of Flight</t>
  </si>
  <si>
    <t>City</t>
  </si>
  <si>
    <t>Type</t>
  </si>
  <si>
    <t>Name</t>
  </si>
  <si>
    <t>3 packages; $840/4 hours</t>
  </si>
  <si>
    <t>http://www.museumofflight.org/event-spaces</t>
  </si>
  <si>
    <t>URL</t>
  </si>
  <si>
    <t>cafeteria</t>
  </si>
  <si>
    <t>multiple multipurpose rooms</t>
  </si>
  <si>
    <t>Skyline</t>
  </si>
  <si>
    <t>View Lounge</t>
  </si>
  <si>
    <t>SeaTac Conference Center</t>
  </si>
  <si>
    <t>3 rooms combined</t>
  </si>
  <si>
    <t>Central Auditorium</t>
  </si>
  <si>
    <t>http://www.portseattle.org/Business/Conference-Facilities/The-Conference-Center-at-Sea-Tac/Pages/default.aspx</t>
  </si>
  <si>
    <t>WA State Convention Center</t>
  </si>
  <si>
    <t xml:space="preserve">http://www.wscc.com/our_space/conf_center.aspx </t>
  </si>
  <si>
    <t xml:space="preserve">http://www.bellharbor.com </t>
  </si>
  <si>
    <t>80 to 275</t>
  </si>
  <si>
    <t>Smith Cove Cruise Terminal</t>
  </si>
  <si>
    <t>Huge open space</t>
  </si>
  <si>
    <t xml:space="preserve">http://www.bellharbor.com/venues_smith_cove.php </t>
  </si>
  <si>
    <t>Bay Auditorium</t>
  </si>
  <si>
    <t>Maritime Event Center or Waterfront Breakout Room</t>
  </si>
  <si>
    <t>Museum/special?</t>
  </si>
  <si>
    <t>Various</t>
  </si>
  <si>
    <t>Airport ops?</t>
  </si>
  <si>
    <t>MOF/special?</t>
  </si>
  <si>
    <t>Labs</t>
  </si>
  <si>
    <t>Tours</t>
  </si>
  <si>
    <t>likely too small</t>
  </si>
  <si>
    <t>2012 &amp; 2007</t>
  </si>
  <si>
    <t>A</t>
  </si>
  <si>
    <t>B</t>
  </si>
  <si>
    <t>Maritime museum</t>
  </si>
  <si>
    <t>C</t>
  </si>
  <si>
    <t>Meydenbauer</t>
  </si>
  <si>
    <t>Bellevue Club</t>
  </si>
  <si>
    <t>Marcus</t>
  </si>
  <si>
    <t>Pat</t>
  </si>
  <si>
    <t>Emmanuel</t>
  </si>
  <si>
    <t>Carson</t>
  </si>
  <si>
    <t>Lead</t>
  </si>
  <si>
    <t>Previous TS</t>
  </si>
  <si>
    <t>A Room Capacity</t>
  </si>
  <si>
    <t>B Room Capacity</t>
  </si>
  <si>
    <t>A Room Description</t>
  </si>
  <si>
    <t>B Room Description</t>
  </si>
  <si>
    <t>300 to 350</t>
  </si>
  <si>
    <t>TARGET:</t>
  </si>
  <si>
    <t>Lunch Capacity</t>
  </si>
  <si>
    <t>Lunch Location</t>
  </si>
  <si>
    <t>C Room Capacity</t>
  </si>
  <si>
    <t>C Room Description</t>
  </si>
  <si>
    <t>Notes</t>
  </si>
  <si>
    <t>Availability all day Saturday:</t>
  </si>
  <si>
    <t>Grp</t>
  </si>
  <si>
    <t>Catering restrictions</t>
  </si>
  <si>
    <t>Catering availabilities</t>
  </si>
  <si>
    <t>Parking</t>
  </si>
  <si>
    <t>Count</t>
  </si>
  <si>
    <t>Cost</t>
  </si>
  <si>
    <t>Option to discount</t>
  </si>
  <si>
    <t>Availability</t>
  </si>
  <si>
    <t>Catering</t>
  </si>
  <si>
    <t>Costs</t>
  </si>
  <si>
    <t>Pricing method (total, minimums, per person)</t>
  </si>
  <si>
    <t>Pricing levels</t>
  </si>
  <si>
    <t>Service options</t>
  </si>
  <si>
    <t>Facilities data capture</t>
  </si>
  <si>
    <t>Brochure</t>
  </si>
  <si>
    <t>Floor plans</t>
  </si>
  <si>
    <t>Capacity charts</t>
  </si>
  <si>
    <t>Anything else they have</t>
  </si>
  <si>
    <t>Web links</t>
  </si>
  <si>
    <t>Capacities and A/V capabilities (including acoustics assessment)</t>
  </si>
  <si>
    <t>Other smaller rooms availability (breakout, preparation, storage); NO A/V needed</t>
  </si>
  <si>
    <t>Lunch capacity; where/how; A/V</t>
  </si>
  <si>
    <t>Room A capacity (by seating style); A/V required</t>
  </si>
  <si>
    <t>Room B capacity (by seating style); A/V required</t>
  </si>
  <si>
    <t>Room C capacity (by seating style); A/V required</t>
  </si>
  <si>
    <t>Acoustics?</t>
  </si>
  <si>
    <t>Relevance/coolness factor?</t>
  </si>
  <si>
    <t>Room feel; too tight/too open?</t>
  </si>
  <si>
    <t>Quality of facility; condition of walls, floors, tables, etc.</t>
  </si>
  <si>
    <t>Subjective assessments</t>
  </si>
  <si>
    <t>If you visit the facility, evaluate the feel and the flow so you can talk about that or provide summary insights</t>
  </si>
  <si>
    <t>Kane Hall 120 Auditorium</t>
  </si>
  <si>
    <t>150 to 175</t>
  </si>
  <si>
    <t>Use faculty ctc to assess; co-sponsor w/student section reduced rates?</t>
  </si>
  <si>
    <t>NEXT STEP</t>
  </si>
  <si>
    <t>Hotel</t>
  </si>
  <si>
    <t>yes</t>
  </si>
  <si>
    <t>no</t>
  </si>
  <si>
    <t>Ballroom 6C</t>
  </si>
  <si>
    <t>500+</t>
  </si>
  <si>
    <t>Room 608</t>
  </si>
  <si>
    <t>Room 607</t>
  </si>
  <si>
    <t>~$3600 3 rooms</t>
  </si>
  <si>
    <t xml:space="preserve">$89pp plus tax, space, setup, AV, continental bkfst, AM/PM coffee break, buffet lunch; proposal at http://proposalpath.com/tVA6vS  </t>
  </si>
  <si>
    <t>D</t>
  </si>
  <si>
    <t>Elana/Pat</t>
  </si>
  <si>
    <t>Harvey Field</t>
  </si>
  <si>
    <t>Snohomish</t>
  </si>
  <si>
    <t>Elana</t>
  </si>
  <si>
    <t>Commons &amp; balcony</t>
  </si>
  <si>
    <t>same as 2013</t>
  </si>
  <si>
    <t>Shoreline Conference Center</t>
  </si>
  <si>
    <t>Shoreline</t>
  </si>
  <si>
    <t>Gallery</t>
  </si>
  <si>
    <t>Date availability all day Saturday 10/18 - 11/15; best is 11/1</t>
  </si>
  <si>
    <t>Boeing: 2-22 at BFI</t>
  </si>
  <si>
    <t>????</t>
  </si>
  <si>
    <t>Kane Hall 225 (Walker-Ames)</t>
  </si>
  <si>
    <t>North Ballroom</t>
  </si>
  <si>
    <t>South Ballroom</t>
  </si>
  <si>
    <t>if auditrm for C</t>
  </si>
  <si>
    <t>~ Cost Venue</t>
  </si>
  <si>
    <t>~ Cost w/FS</t>
  </si>
  <si>
    <t>Rm 225 = 120 cap; M.Gates = 200 cap</t>
  </si>
  <si>
    <t>Kane Hall 110, 210, 220 auditoria</t>
  </si>
  <si>
    <t>Lunch is a blocker</t>
  </si>
  <si>
    <t>Cost is high</t>
  </si>
  <si>
    <t>Too small</t>
  </si>
  <si>
    <t>Too hard; open space</t>
  </si>
  <si>
    <t>UW: HUB</t>
  </si>
  <si>
    <t>UW: KANE HALL</t>
  </si>
  <si>
    <t>Marriott Waterfront</t>
  </si>
  <si>
    <t>Chrysanthenum Hall, Theater Seating</t>
  </si>
  <si>
    <t>Chrysanthenum Hall w/Banquet Rounds</t>
  </si>
  <si>
    <t>Orchid Room</t>
  </si>
  <si>
    <t>Rhododendrum Room</t>
  </si>
  <si>
    <t xml:space="preserve">Rate includes event space, tables, chairs, set-up, take-down, final cleaning and an on-site Event Host for the duration of event. Base linens are also included for Business and Non-Profit clients.
</t>
  </si>
  <si>
    <t>None</t>
  </si>
  <si>
    <t>http://www.edmondsconferencecenter.com/index.php</t>
  </si>
  <si>
    <t>http://www.lynnwoodcc.com/</t>
  </si>
  <si>
    <t>examine space plan 3/4</t>
  </si>
  <si>
    <t>examine space plan 3/5</t>
  </si>
  <si>
    <t>no avails</t>
  </si>
  <si>
    <t>none</t>
  </si>
  <si>
    <t>MOF/ special?</t>
  </si>
  <si>
    <t>Fwd/Aft Cabins</t>
  </si>
  <si>
    <t>Flight line and museums</t>
  </si>
  <si>
    <t>Flightline room</t>
  </si>
  <si>
    <t>300 w/ tables</t>
  </si>
  <si>
    <t>Room 250</t>
  </si>
  <si>
    <t>167 lecture</t>
  </si>
  <si>
    <t>HUB</t>
  </si>
  <si>
    <t>Lunch</t>
  </si>
  <si>
    <t>Room 214</t>
  </si>
  <si>
    <t>Med</t>
  </si>
  <si>
    <t>Lg</t>
  </si>
  <si>
    <t>+each</t>
  </si>
  <si>
    <t>clean</t>
  </si>
  <si>
    <t>Both ballrooms</t>
  </si>
  <si>
    <t>setup</t>
  </si>
  <si>
    <t>Capacity</t>
  </si>
  <si>
    <t>8a-6p</t>
  </si>
  <si>
    <t>6a-6p</t>
  </si>
  <si>
    <t>First</t>
  </si>
  <si>
    <t>if cust</t>
  </si>
  <si>
    <t>Bigger B = S.Ball</t>
  </si>
  <si>
    <t>Smaller B = Rm250</t>
  </si>
  <si>
    <t>Projector/Screen</t>
  </si>
  <si>
    <t>incl</t>
  </si>
  <si>
    <t>Additional Tables/Chairs</t>
  </si>
  <si>
    <t>Event service staff required</t>
  </si>
  <si>
    <t>per hour est</t>
  </si>
  <si>
    <t>estimated</t>
  </si>
  <si>
    <t>Campus Parking (attendee paid)</t>
  </si>
  <si>
    <t>Campus Parking (we pay)</t>
  </si>
  <si>
    <t>garage</t>
  </si>
  <si>
    <t>JCATI/AIAA Student Section co-sponsor</t>
  </si>
  <si>
    <t>sandwiches lunch</t>
  </si>
  <si>
    <t>hot lunch</t>
  </si>
  <si>
    <t>Second AV package</t>
  </si>
  <si>
    <t>Lynnwood CC</t>
  </si>
  <si>
    <t>2E</t>
  </si>
  <si>
    <t>2D</t>
  </si>
  <si>
    <t>2BC</t>
  </si>
  <si>
    <t>reorient 2350 w/large screen &amp; projector</t>
  </si>
  <si>
    <t>Future of Flight</t>
  </si>
  <si>
    <t>from</t>
  </si>
  <si>
    <t>FoF 2014 Rental Guide.pdf</t>
  </si>
  <si>
    <t>Room Rental</t>
  </si>
  <si>
    <t>Flightline Room</t>
  </si>
  <si>
    <t>Fwd + Aft Cabin</t>
  </si>
  <si>
    <t>A/V</t>
  </si>
  <si>
    <t>Wired projection pkg Gallery</t>
  </si>
  <si>
    <t>Wired projection pkg Fwd+Aft Cabins</t>
  </si>
  <si>
    <t>Wireless handheld microphone</t>
  </si>
  <si>
    <t>Wireless lavalier microphone</t>
  </si>
  <si>
    <t>n/c</t>
  </si>
  <si>
    <t>Tables 72 round</t>
  </si>
  <si>
    <t>Tables 60 round</t>
  </si>
  <si>
    <t>Tables 60 round Fwd+Aft</t>
  </si>
  <si>
    <t>Podium</t>
  </si>
  <si>
    <t>Flight Deck</t>
  </si>
  <si>
    <t>FoF Furniture</t>
  </si>
  <si>
    <t>Future of Flight Price List Calculations</t>
  </si>
  <si>
    <t>and outside rental estimates</t>
  </si>
  <si>
    <t>Cap</t>
  </si>
  <si>
    <t>@</t>
  </si>
  <si>
    <t>Table cap in Gallery</t>
  </si>
  <si>
    <t>Table cap in Fwd+Aft</t>
  </si>
  <si>
    <t>Chair cap in Fwd+Aft</t>
  </si>
  <si>
    <t>Chair cap in Gallery</t>
  </si>
  <si>
    <t>Chair cap in Flightline</t>
  </si>
  <si>
    <t>Chairs in Gallery</t>
  </si>
  <si>
    <t>Chairs in Flightline</t>
  </si>
  <si>
    <t>Chairs in Fwd+Aft</t>
  </si>
  <si>
    <t>Subtotal FoF</t>
  </si>
  <si>
    <t>Deposit @</t>
  </si>
  <si>
    <t>Rental</t>
  </si>
  <si>
    <t>Subtotal Additional Rental</t>
  </si>
  <si>
    <t>Combined Total</t>
  </si>
  <si>
    <t>Tables 60 round Flightline</t>
  </si>
  <si>
    <t>Table cap in Flightline</t>
  </si>
  <si>
    <t>leather</t>
  </si>
  <si>
    <t>4 speaker system and podium</t>
  </si>
  <si>
    <t>consider alternatives</t>
  </si>
  <si>
    <t>Balance timing</t>
  </si>
  <si>
    <t>post event</t>
  </si>
  <si>
    <t>with tablecloth @ 108" @ $11.95</t>
  </si>
  <si>
    <t>Spare chairs</t>
  </si>
  <si>
    <t>size 60 x 120</t>
  </si>
  <si>
    <t>Sponsor tablecloths (contingent)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</si>
</sst>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m/d;@"/>
    <numFmt numFmtId="165" formatCode="_(&quot;$&quot;* #,##0_);_(&quot;$&quot;* \(#,##0\);_(&quot;$&quot;* &quot;-&quot;??_);_(@_)"/>
    <numFmt numFmtId="166" formatCode="&quot;$&quot;#,##0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1" fillId="0" borderId="0" xfId="1" applyAlignment="1">
      <alignment vertical="top"/>
    </xf>
    <xf numFmtId="0" fontId="1" fillId="0" borderId="0" xfId="1" applyAlignment="1">
      <alignment horizontal="left" vertical="top"/>
    </xf>
    <xf numFmtId="0" fontId="0" fillId="0" borderId="0" xfId="0" applyAlignment="1">
      <alignment horizontal="center" vertical="top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164" fontId="0" fillId="2" borderId="1" xfId="0" applyNumberFormat="1" applyFill="1" applyBorder="1" applyAlignment="1">
      <alignment horizont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2" fillId="0" borderId="0" xfId="0" applyFont="1"/>
    <xf numFmtId="0" fontId="0" fillId="0" borderId="1" xfId="0" applyFont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 wrapText="1"/>
    </xf>
    <xf numFmtId="0" fontId="0" fillId="6" borderId="1" xfId="0" applyFill="1" applyBorder="1" applyAlignment="1">
      <alignment horizontal="center" vertical="top" wrapText="1"/>
    </xf>
    <xf numFmtId="0" fontId="1" fillId="0" borderId="1" xfId="1" applyBorder="1" applyAlignment="1">
      <alignment horizontal="left" vertical="top" wrapText="1"/>
    </xf>
    <xf numFmtId="165" fontId="0" fillId="0" borderId="1" xfId="2" applyNumberFormat="1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166" fontId="0" fillId="0" borderId="0" xfId="2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6" fontId="8" fillId="0" borderId="0" xfId="2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7" borderId="0" xfId="0" applyFill="1"/>
    <xf numFmtId="166" fontId="0" fillId="0" borderId="8" xfId="0" applyNumberFormat="1" applyBorder="1" applyAlignment="1">
      <alignment horizontal="center"/>
    </xf>
    <xf numFmtId="166" fontId="7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center"/>
    </xf>
    <xf numFmtId="0" fontId="10" fillId="0" borderId="0" xfId="0" applyFont="1"/>
    <xf numFmtId="166" fontId="0" fillId="0" borderId="1" xfId="0" applyNumberFormat="1" applyBorder="1" applyAlignment="1">
      <alignment horizontal="center"/>
    </xf>
    <xf numFmtId="0" fontId="1" fillId="0" borderId="1" xfId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165" fontId="0" fillId="0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0" borderId="0" xfId="1" applyAlignment="1">
      <alignment vertical="center"/>
    </xf>
    <xf numFmtId="0" fontId="6" fillId="4" borderId="1" xfId="0" applyFont="1" applyFill="1" applyBorder="1" applyAlignment="1">
      <alignment horizontal="left" vertical="center" wrapText="1"/>
    </xf>
    <xf numFmtId="9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1" fillId="0" borderId="0" xfId="1"/>
    <xf numFmtId="0" fontId="0" fillId="0" borderId="0" xfId="0" applyAlignment="1">
      <alignment horizontal="right"/>
    </xf>
    <xf numFmtId="165" fontId="0" fillId="0" borderId="0" xfId="0" applyNumberFormat="1"/>
    <xf numFmtId="0" fontId="0" fillId="0" borderId="0" xfId="0" quotePrefix="1"/>
    <xf numFmtId="0" fontId="7" fillId="0" borderId="0" xfId="0" applyFont="1"/>
    <xf numFmtId="44" fontId="7" fillId="0" borderId="0" xfId="2" applyFont="1"/>
    <xf numFmtId="0" fontId="7" fillId="0" borderId="0" xfId="0" applyFont="1" applyBorder="1"/>
    <xf numFmtId="44" fontId="9" fillId="0" borderId="0" xfId="2" applyFont="1"/>
    <xf numFmtId="0" fontId="2" fillId="0" borderId="0" xfId="0" applyFont="1" applyAlignment="1">
      <alignment horizontal="right"/>
    </xf>
    <xf numFmtId="165" fontId="8" fillId="0" borderId="0" xfId="2" applyNumberFormat="1" applyFont="1" applyBorder="1"/>
    <xf numFmtId="0" fontId="0" fillId="0" borderId="7" xfId="0" applyBorder="1" applyAlignment="1">
      <alignment horizontal="right"/>
    </xf>
    <xf numFmtId="165" fontId="0" fillId="0" borderId="9" xfId="2" applyNumberFormat="1" applyFont="1" applyBorder="1"/>
    <xf numFmtId="0" fontId="0" fillId="0" borderId="12" xfId="0" applyBorder="1" applyAlignment="1">
      <alignment horizontal="right"/>
    </xf>
    <xf numFmtId="165" fontId="0" fillId="0" borderId="13" xfId="2" applyNumberFormat="1" applyFont="1" applyBorder="1"/>
    <xf numFmtId="0" fontId="0" fillId="0" borderId="14" xfId="0" applyBorder="1" applyAlignment="1">
      <alignment horizontal="right"/>
    </xf>
    <xf numFmtId="165" fontId="0" fillId="0" borderId="16" xfId="2" applyNumberFormat="1" applyFont="1" applyBorder="1"/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" xfId="0" applyBorder="1" applyAlignment="1">
      <alignment horizontal="right"/>
    </xf>
    <xf numFmtId="165" fontId="0" fillId="0" borderId="9" xfId="0" applyNumberFormat="1" applyBorder="1"/>
    <xf numFmtId="0" fontId="0" fillId="0" borderId="0" xfId="0" applyBorder="1" applyAlignment="1">
      <alignment horizontal="right"/>
    </xf>
    <xf numFmtId="165" fontId="0" fillId="0" borderId="13" xfId="0" applyNumberFormat="1" applyBorder="1"/>
    <xf numFmtId="165" fontId="0" fillId="0" borderId="16" xfId="0" applyNumberFormat="1" applyBorder="1"/>
    <xf numFmtId="0" fontId="0" fillId="0" borderId="0" xfId="0" applyFont="1"/>
    <xf numFmtId="0" fontId="2" fillId="0" borderId="8" xfId="0" applyFont="1" applyBorder="1"/>
    <xf numFmtId="0" fontId="2" fillId="0" borderId="0" xfId="0" applyFont="1" applyBorder="1"/>
    <xf numFmtId="0" fontId="2" fillId="0" borderId="15" xfId="0" applyFont="1" applyBorder="1"/>
    <xf numFmtId="9" fontId="2" fillId="0" borderId="0" xfId="0" applyNumberFormat="1" applyFont="1"/>
    <xf numFmtId="9" fontId="11" fillId="0" borderId="0" xfId="0" applyNumberFormat="1" applyFont="1"/>
    <xf numFmtId="165" fontId="6" fillId="0" borderId="6" xfId="0" applyNumberFormat="1" applyFont="1" applyBorder="1"/>
    <xf numFmtId="165" fontId="6" fillId="0" borderId="1" xfId="0" applyNumberFormat="1" applyFont="1" applyBorder="1"/>
    <xf numFmtId="165" fontId="6" fillId="0" borderId="10" xfId="0" applyNumberFormat="1" applyFont="1" applyBorder="1"/>
    <xf numFmtId="0" fontId="11" fillId="0" borderId="8" xfId="0" applyFont="1" applyBorder="1"/>
    <xf numFmtId="0" fontId="11" fillId="0" borderId="0" xfId="0" applyFont="1" applyBorder="1"/>
    <xf numFmtId="0" fontId="0" fillId="0" borderId="1" xfId="0" applyFont="1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1" fillId="0" borderId="5" xfId="1" applyBorder="1" applyAlignment="1">
      <alignment horizontal="left" vertical="center" wrapText="1"/>
    </xf>
    <xf numFmtId="0" fontId="1" fillId="0" borderId="6" xfId="1" applyBorder="1" applyAlignment="1">
      <alignment horizontal="left" vertical="center" wrapText="1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ss.washington.edu/KNE_225" TargetMode="External"/><Relationship Id="rId13" Type="http://schemas.openxmlformats.org/officeDocument/2006/relationships/hyperlink" Target="http://depts.washington.edu/thehub/reserve-the-hub/hub-spaces/hub-250/" TargetMode="External"/><Relationship Id="rId3" Type="http://schemas.openxmlformats.org/officeDocument/2006/relationships/hyperlink" Target="http://www.bellharbor.com/" TargetMode="External"/><Relationship Id="rId7" Type="http://schemas.openxmlformats.org/officeDocument/2006/relationships/hyperlink" Target="http://www.css.washington.edu/KNE_110" TargetMode="External"/><Relationship Id="rId12" Type="http://schemas.openxmlformats.org/officeDocument/2006/relationships/hyperlink" Target="http://www.lynnwoodcc.com/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bellharbor.com/venues_smith_cove.php" TargetMode="External"/><Relationship Id="rId16" Type="http://schemas.openxmlformats.org/officeDocument/2006/relationships/hyperlink" Target="http://depts.washington.edu/thehub/reserve-the-hub/hub-spaces/hub-214/" TargetMode="External"/><Relationship Id="rId1" Type="http://schemas.openxmlformats.org/officeDocument/2006/relationships/hyperlink" Target="http://www.portseattle.org/Business/Conference-Facilities/The-Conference-Center-at-Sea-Tac/Pages/default.aspx" TargetMode="External"/><Relationship Id="rId6" Type="http://schemas.openxmlformats.org/officeDocument/2006/relationships/hyperlink" Target="http://www.css.washington.edu/KNE_120" TargetMode="External"/><Relationship Id="rId11" Type="http://schemas.openxmlformats.org/officeDocument/2006/relationships/hyperlink" Target="http://www.edmondsconferencecenter.com/index.php" TargetMode="External"/><Relationship Id="rId5" Type="http://schemas.openxmlformats.org/officeDocument/2006/relationships/hyperlink" Target="http://www.museumofflight.org/event-spaces" TargetMode="External"/><Relationship Id="rId15" Type="http://schemas.openxmlformats.org/officeDocument/2006/relationships/hyperlink" Target="http://depts.washington.edu/thehub/reserve-the-hub/hub-spaces/hub-211-ballroom/" TargetMode="External"/><Relationship Id="rId10" Type="http://schemas.openxmlformats.org/officeDocument/2006/relationships/hyperlink" Target="http://depts.washington.edu/thehub/reserve-the-hub/hub-spaces/hub-211-ballroom/" TargetMode="External"/><Relationship Id="rId4" Type="http://schemas.openxmlformats.org/officeDocument/2006/relationships/hyperlink" Target="http://www.wscc.com/our_space/conf_center.aspx" TargetMode="External"/><Relationship Id="rId9" Type="http://schemas.openxmlformats.org/officeDocument/2006/relationships/hyperlink" Target="http://depts.washington.edu/thehub/reserve-the-hub/hub-spaces/hub-211-ballroom/" TargetMode="External"/><Relationship Id="rId14" Type="http://schemas.openxmlformats.org/officeDocument/2006/relationships/hyperlink" Target="http://depts.washington.edu/thehub/reserve-the-hub/hub-spaces/hub-250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FoF%202014%20Rental%20Guid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2"/>
  <sheetViews>
    <sheetView showGridLines="0" tabSelected="1" zoomScaleNormal="100" workbookViewId="0">
      <pane ySplit="2" topLeftCell="A3" activePane="bottomLeft" state="frozen"/>
      <selection pane="bottomLeft" activeCell="H9" sqref="H9"/>
    </sheetView>
  </sheetViews>
  <sheetFormatPr defaultRowHeight="15" x14ac:dyDescent="0.25"/>
  <cols>
    <col min="1" max="1" width="10.85546875" style="3" hidden="1" customWidth="1"/>
    <col min="2" max="2" width="4.140625" style="8" hidden="1" customWidth="1"/>
    <col min="3" max="3" width="11.28515625" style="1" customWidth="1"/>
    <col min="4" max="4" width="14.140625" style="5" hidden="1" customWidth="1"/>
    <col min="5" max="5" width="9" style="8" hidden="1" customWidth="1"/>
    <col min="6" max="7" width="9.140625" style="8" customWidth="1"/>
    <col min="8" max="8" width="6.140625" style="8" bestFit="1" customWidth="1"/>
    <col min="9" max="9" width="6.140625" style="8" hidden="1" customWidth="1"/>
    <col min="10" max="10" width="11.42578125" style="1" hidden="1" customWidth="1"/>
    <col min="11" max="11" width="12.140625" style="1" hidden="1" customWidth="1"/>
    <col min="12" max="12" width="9" style="8" customWidth="1"/>
    <col min="13" max="13" width="11.140625" style="5" bestFit="1" customWidth="1"/>
    <col min="14" max="14" width="8.28515625" style="8" customWidth="1"/>
    <col min="15" max="15" width="9.7109375" style="5" customWidth="1"/>
    <col min="16" max="16" width="9" style="8" bestFit="1" customWidth="1"/>
    <col min="17" max="17" width="12.140625" style="1" customWidth="1"/>
    <col min="18" max="18" width="9" style="8" bestFit="1" customWidth="1"/>
    <col min="19" max="19" width="11.85546875" style="1" customWidth="1"/>
    <col min="20" max="21" width="6.42578125" style="1" bestFit="1" customWidth="1"/>
    <col min="22" max="23" width="6.140625" style="1" customWidth="1"/>
    <col min="24" max="24" width="6.42578125" style="1" bestFit="1" customWidth="1"/>
    <col min="25" max="25" width="11.42578125" style="1" customWidth="1"/>
    <col min="26" max="26" width="9.85546875" style="1" customWidth="1"/>
    <col min="27" max="27" width="10.140625" style="3" hidden="1" customWidth="1"/>
    <col min="28" max="30" width="30" style="2" customWidth="1"/>
    <col min="31" max="32" width="9.140625" style="2"/>
    <col min="33" max="16384" width="9.140625" style="3"/>
  </cols>
  <sheetData>
    <row r="1" spans="1:27" s="4" customFormat="1" ht="30" x14ac:dyDescent="0.25">
      <c r="A1" s="11"/>
      <c r="B1" s="22"/>
      <c r="E1" s="11"/>
      <c r="F1" s="11"/>
      <c r="G1" s="11">
        <v>350</v>
      </c>
      <c r="H1" s="11"/>
      <c r="I1" s="11">
        <f>+H1*G1</f>
        <v>0</v>
      </c>
      <c r="J1" s="11"/>
      <c r="K1" s="23" t="s">
        <v>77</v>
      </c>
      <c r="L1" s="12" t="s">
        <v>76</v>
      </c>
      <c r="M1" s="24"/>
      <c r="N1" s="12" t="s">
        <v>76</v>
      </c>
      <c r="O1" s="24"/>
      <c r="P1" s="12" t="s">
        <v>116</v>
      </c>
      <c r="Q1" s="24"/>
      <c r="R1" s="12">
        <v>80</v>
      </c>
      <c r="S1" s="24"/>
      <c r="T1" s="113" t="s">
        <v>83</v>
      </c>
      <c r="U1" s="114"/>
      <c r="V1" s="114"/>
      <c r="W1" s="114"/>
      <c r="X1" s="115"/>
      <c r="Y1" s="24"/>
      <c r="Z1" s="24"/>
      <c r="AA1" s="25"/>
    </row>
    <row r="2" spans="1:27" s="4" customFormat="1" ht="29.25" customHeight="1" x14ac:dyDescent="0.25">
      <c r="A2" s="9" t="s">
        <v>70</v>
      </c>
      <c r="B2" s="9" t="s">
        <v>84</v>
      </c>
      <c r="C2" s="9" t="s">
        <v>31</v>
      </c>
      <c r="D2" s="26" t="s">
        <v>118</v>
      </c>
      <c r="E2" s="9" t="s">
        <v>71</v>
      </c>
      <c r="F2" s="9" t="s">
        <v>145</v>
      </c>
      <c r="G2" s="9" t="s">
        <v>146</v>
      </c>
      <c r="H2" s="9">
        <v>300</v>
      </c>
      <c r="I2" s="9"/>
      <c r="J2" s="9" t="s">
        <v>29</v>
      </c>
      <c r="K2" s="9" t="s">
        <v>30</v>
      </c>
      <c r="L2" s="9" t="s">
        <v>72</v>
      </c>
      <c r="M2" s="9" t="s">
        <v>74</v>
      </c>
      <c r="N2" s="9" t="s">
        <v>78</v>
      </c>
      <c r="O2" s="9" t="s">
        <v>79</v>
      </c>
      <c r="P2" s="9" t="s">
        <v>73</v>
      </c>
      <c r="Q2" s="9" t="s">
        <v>75</v>
      </c>
      <c r="R2" s="9" t="s">
        <v>80</v>
      </c>
      <c r="S2" s="9" t="s">
        <v>81</v>
      </c>
      <c r="T2" s="13">
        <v>41930</v>
      </c>
      <c r="U2" s="13">
        <f>+T2+7</f>
        <v>41937</v>
      </c>
      <c r="V2" s="13">
        <f>+U2+7</f>
        <v>41944</v>
      </c>
      <c r="W2" s="13">
        <f t="shared" ref="W2:X2" si="0">+V2+7</f>
        <v>41951</v>
      </c>
      <c r="X2" s="13">
        <f t="shared" si="0"/>
        <v>41958</v>
      </c>
      <c r="Y2" s="9" t="s">
        <v>82</v>
      </c>
      <c r="Z2" s="9" t="s">
        <v>57</v>
      </c>
      <c r="AA2" s="10" t="s">
        <v>34</v>
      </c>
    </row>
    <row r="3" spans="1:27" s="61" customFormat="1" ht="75" x14ac:dyDescent="0.25">
      <c r="A3" s="52" t="s">
        <v>129</v>
      </c>
      <c r="B3" s="53" t="s">
        <v>61</v>
      </c>
      <c r="C3" s="67" t="s">
        <v>18</v>
      </c>
      <c r="D3" s="54"/>
      <c r="E3" s="55">
        <v>2013</v>
      </c>
      <c r="F3" s="56">
        <v>1000</v>
      </c>
      <c r="G3" s="56">
        <f>+F3+8000</f>
        <v>9000</v>
      </c>
      <c r="H3" s="56">
        <f t="shared" ref="H3:H8" si="1">+G3/$H$2</f>
        <v>30</v>
      </c>
      <c r="I3" s="56"/>
      <c r="J3" s="57" t="s">
        <v>21</v>
      </c>
      <c r="K3" s="57" t="s">
        <v>17</v>
      </c>
      <c r="L3" s="58">
        <v>300</v>
      </c>
      <c r="M3" s="57" t="s">
        <v>133</v>
      </c>
      <c r="N3" s="58">
        <v>300</v>
      </c>
      <c r="O3" s="57" t="s">
        <v>133</v>
      </c>
      <c r="P3" s="59">
        <v>140</v>
      </c>
      <c r="Q3" s="57" t="s">
        <v>208</v>
      </c>
      <c r="R3" s="58">
        <v>80</v>
      </c>
      <c r="S3" s="57" t="s">
        <v>134</v>
      </c>
      <c r="T3" s="57"/>
      <c r="U3" s="57"/>
      <c r="V3" s="57"/>
      <c r="W3" s="57"/>
      <c r="X3" s="57"/>
      <c r="Y3" s="57"/>
      <c r="Z3" s="58" t="s">
        <v>168</v>
      </c>
      <c r="AA3" s="60"/>
    </row>
    <row r="4" spans="1:27" s="61" customFormat="1" ht="30" x14ac:dyDescent="0.25">
      <c r="A4" s="105" t="s">
        <v>67</v>
      </c>
      <c r="B4" s="107" t="s">
        <v>60</v>
      </c>
      <c r="C4" s="116" t="s">
        <v>153</v>
      </c>
      <c r="D4" s="65" t="s">
        <v>166</v>
      </c>
      <c r="E4" s="55">
        <v>2009</v>
      </c>
      <c r="F4" s="56">
        <f>+'UW HUB'!O18</f>
        <v>3065</v>
      </c>
      <c r="G4" s="56">
        <f>F4+10000</f>
        <v>13065</v>
      </c>
      <c r="H4" s="56">
        <f t="shared" si="1"/>
        <v>43.55</v>
      </c>
      <c r="I4" s="55"/>
      <c r="J4" s="57" t="s">
        <v>21</v>
      </c>
      <c r="K4" s="57" t="s">
        <v>17</v>
      </c>
      <c r="L4" s="109">
        <v>400</v>
      </c>
      <c r="M4" s="111" t="s">
        <v>142</v>
      </c>
      <c r="N4" s="109">
        <v>400</v>
      </c>
      <c r="O4" s="111" t="s">
        <v>142</v>
      </c>
      <c r="P4" s="58" t="s">
        <v>172</v>
      </c>
      <c r="Q4" s="51" t="s">
        <v>143</v>
      </c>
      <c r="R4" s="109">
        <v>74</v>
      </c>
      <c r="S4" s="111" t="s">
        <v>177</v>
      </c>
      <c r="T4" s="118" t="s">
        <v>121</v>
      </c>
      <c r="U4" s="118" t="s">
        <v>121</v>
      </c>
      <c r="V4" s="118" t="s">
        <v>121</v>
      </c>
      <c r="W4" s="109" t="s">
        <v>120</v>
      </c>
      <c r="X4" s="118" t="s">
        <v>121</v>
      </c>
      <c r="Y4" s="105" t="s">
        <v>200</v>
      </c>
      <c r="Z4" s="109" t="s">
        <v>56</v>
      </c>
      <c r="AA4" s="60"/>
    </row>
    <row r="5" spans="1:27" s="61" customFormat="1" ht="30" x14ac:dyDescent="0.25">
      <c r="A5" s="106"/>
      <c r="B5" s="108"/>
      <c r="C5" s="117"/>
      <c r="D5" s="65"/>
      <c r="E5" s="55"/>
      <c r="F5" s="56">
        <f>+'UW HUB'!S18</f>
        <v>2792</v>
      </c>
      <c r="G5" s="56">
        <f>F5+10000</f>
        <v>12792</v>
      </c>
      <c r="H5" s="56">
        <f t="shared" si="1"/>
        <v>42.64</v>
      </c>
      <c r="I5" s="55"/>
      <c r="J5" s="57"/>
      <c r="K5" s="57"/>
      <c r="L5" s="110"/>
      <c r="M5" s="112"/>
      <c r="N5" s="110"/>
      <c r="O5" s="112"/>
      <c r="P5" s="58" t="s">
        <v>174</v>
      </c>
      <c r="Q5" s="51" t="s">
        <v>173</v>
      </c>
      <c r="R5" s="110"/>
      <c r="S5" s="112"/>
      <c r="T5" s="119"/>
      <c r="U5" s="119"/>
      <c r="V5" s="119"/>
      <c r="W5" s="110"/>
      <c r="X5" s="119"/>
      <c r="Y5" s="106"/>
      <c r="Z5" s="110"/>
      <c r="AA5" s="60"/>
    </row>
    <row r="6" spans="1:27" s="61" customFormat="1" ht="45" x14ac:dyDescent="0.25">
      <c r="A6" s="52" t="s">
        <v>132</v>
      </c>
      <c r="B6" s="53" t="s">
        <v>63</v>
      </c>
      <c r="C6" s="67" t="s">
        <v>209</v>
      </c>
      <c r="D6" s="62" t="s">
        <v>164</v>
      </c>
      <c r="E6" s="55" t="s">
        <v>167</v>
      </c>
      <c r="F6" s="56">
        <v>7250</v>
      </c>
      <c r="G6" s="56">
        <f>40*350+F6</f>
        <v>21250</v>
      </c>
      <c r="H6" s="56">
        <f t="shared" si="1"/>
        <v>70.833333333333329</v>
      </c>
      <c r="I6" s="56"/>
      <c r="J6" s="57" t="s">
        <v>25</v>
      </c>
      <c r="K6" s="57" t="s">
        <v>19</v>
      </c>
      <c r="L6" s="58">
        <v>600</v>
      </c>
      <c r="M6" s="57" t="s">
        <v>137</v>
      </c>
      <c r="N6" s="58">
        <v>600</v>
      </c>
      <c r="O6" s="57" t="s">
        <v>137</v>
      </c>
      <c r="P6" s="58">
        <v>200</v>
      </c>
      <c r="Q6" s="57" t="s">
        <v>169</v>
      </c>
      <c r="R6" s="59">
        <v>50</v>
      </c>
      <c r="S6" s="57" t="s">
        <v>171</v>
      </c>
      <c r="T6" s="57"/>
      <c r="U6" s="57"/>
      <c r="V6" s="58" t="s">
        <v>120</v>
      </c>
      <c r="W6" s="58" t="s">
        <v>120</v>
      </c>
      <c r="X6" s="57"/>
      <c r="Y6" s="52"/>
      <c r="Z6" s="58" t="s">
        <v>170</v>
      </c>
      <c r="AA6" s="57"/>
    </row>
    <row r="7" spans="1:27" s="61" customFormat="1" ht="45" x14ac:dyDescent="0.25">
      <c r="A7" s="52" t="s">
        <v>68</v>
      </c>
      <c r="B7" s="53" t="s">
        <v>61</v>
      </c>
      <c r="C7" s="67" t="s">
        <v>6</v>
      </c>
      <c r="D7" s="62" t="s">
        <v>165</v>
      </c>
      <c r="E7" s="55" t="s">
        <v>167</v>
      </c>
      <c r="F7" s="68"/>
      <c r="G7" s="56">
        <f>+LynnwoodCC!C3+LynnwoodCC!C5</f>
        <v>21400</v>
      </c>
      <c r="H7" s="56">
        <f t="shared" si="1"/>
        <v>71.333333333333329</v>
      </c>
      <c r="I7" s="55"/>
      <c r="J7" s="57" t="s">
        <v>26</v>
      </c>
      <c r="K7" s="57" t="s">
        <v>16</v>
      </c>
      <c r="L7" s="58">
        <v>420</v>
      </c>
      <c r="M7" s="57" t="s">
        <v>205</v>
      </c>
      <c r="N7" s="58">
        <v>420</v>
      </c>
      <c r="O7" s="57" t="s">
        <v>205</v>
      </c>
      <c r="P7" s="58">
        <v>250</v>
      </c>
      <c r="Q7" s="57" t="s">
        <v>206</v>
      </c>
      <c r="R7" s="58">
        <v>100</v>
      </c>
      <c r="S7" s="57" t="s">
        <v>207</v>
      </c>
      <c r="T7" s="58" t="s">
        <v>120</v>
      </c>
      <c r="U7" s="63" t="s">
        <v>121</v>
      </c>
      <c r="V7" s="63" t="s">
        <v>121</v>
      </c>
      <c r="W7" s="63" t="s">
        <v>121</v>
      </c>
      <c r="X7" s="63" t="s">
        <v>121</v>
      </c>
      <c r="Y7" s="57"/>
      <c r="Z7" s="63" t="s">
        <v>161</v>
      </c>
      <c r="AA7" s="64" t="s">
        <v>163</v>
      </c>
    </row>
    <row r="8" spans="1:27" s="2" customFormat="1" ht="45" x14ac:dyDescent="0.25">
      <c r="A8" s="14" t="s">
        <v>69</v>
      </c>
      <c r="B8" s="15" t="s">
        <v>61</v>
      </c>
      <c r="C8" s="18" t="s">
        <v>43</v>
      </c>
      <c r="D8" s="27"/>
      <c r="E8" s="16"/>
      <c r="F8" s="30">
        <v>3600</v>
      </c>
      <c r="G8" s="30">
        <f>30*350+F8</f>
        <v>14100</v>
      </c>
      <c r="H8" s="30">
        <f t="shared" si="1"/>
        <v>47</v>
      </c>
      <c r="I8" s="30"/>
      <c r="J8" s="17" t="s">
        <v>21</v>
      </c>
      <c r="K8" s="17" t="s">
        <v>16</v>
      </c>
      <c r="L8" s="22" t="s">
        <v>123</v>
      </c>
      <c r="M8" s="17" t="s">
        <v>122</v>
      </c>
      <c r="N8" s="22" t="s">
        <v>123</v>
      </c>
      <c r="O8" s="17" t="s">
        <v>122</v>
      </c>
      <c r="P8" s="22">
        <v>175</v>
      </c>
      <c r="Q8" s="17" t="s">
        <v>124</v>
      </c>
      <c r="R8" s="22">
        <v>175</v>
      </c>
      <c r="S8" s="17" t="s">
        <v>125</v>
      </c>
      <c r="T8" s="17"/>
      <c r="U8" s="17"/>
      <c r="V8" s="22" t="s">
        <v>120</v>
      </c>
      <c r="W8" s="17"/>
      <c r="X8" s="17"/>
      <c r="Y8" s="17" t="s">
        <v>126</v>
      </c>
      <c r="Z8" s="17"/>
      <c r="AA8" s="6" t="s">
        <v>44</v>
      </c>
    </row>
    <row r="9" spans="1:27" s="2" customFormat="1" ht="120" x14ac:dyDescent="0.25">
      <c r="A9" s="14" t="s">
        <v>68</v>
      </c>
      <c r="B9" s="15" t="s">
        <v>61</v>
      </c>
      <c r="C9" s="18" t="s">
        <v>4</v>
      </c>
      <c r="D9" s="18"/>
      <c r="E9" s="16" t="s">
        <v>167</v>
      </c>
      <c r="F9" s="16"/>
      <c r="G9" s="16"/>
      <c r="H9" s="16"/>
      <c r="I9" s="16"/>
      <c r="J9" s="17" t="s">
        <v>24</v>
      </c>
      <c r="K9" s="17" t="s">
        <v>16</v>
      </c>
      <c r="L9" s="22">
        <v>400</v>
      </c>
      <c r="M9" s="17" t="s">
        <v>156</v>
      </c>
      <c r="N9" s="21">
        <v>240</v>
      </c>
      <c r="O9" s="17" t="s">
        <v>157</v>
      </c>
      <c r="P9" s="28">
        <v>96</v>
      </c>
      <c r="Q9" s="17" t="s">
        <v>158</v>
      </c>
      <c r="R9" s="28">
        <v>60</v>
      </c>
      <c r="S9" s="17" t="s">
        <v>159</v>
      </c>
      <c r="T9" s="17"/>
      <c r="U9" s="17"/>
      <c r="V9" s="17"/>
      <c r="W9" s="17"/>
      <c r="X9" s="17"/>
      <c r="Y9" s="17" t="s">
        <v>160</v>
      </c>
      <c r="Z9" s="17" t="s">
        <v>161</v>
      </c>
      <c r="AA9" s="6" t="s">
        <v>162</v>
      </c>
    </row>
    <row r="10" spans="1:27" s="2" customFormat="1" ht="60" x14ac:dyDescent="0.25">
      <c r="A10" s="14" t="s">
        <v>67</v>
      </c>
      <c r="B10" s="15" t="s">
        <v>60</v>
      </c>
      <c r="C10" s="18" t="s">
        <v>154</v>
      </c>
      <c r="D10" s="31" t="s">
        <v>149</v>
      </c>
      <c r="E10" s="16">
        <v>2009</v>
      </c>
      <c r="F10" s="16"/>
      <c r="G10" s="16"/>
      <c r="H10" s="16"/>
      <c r="I10" s="16"/>
      <c r="J10" s="17" t="s">
        <v>21</v>
      </c>
      <c r="K10" s="17" t="s">
        <v>17</v>
      </c>
      <c r="L10" s="22">
        <v>440</v>
      </c>
      <c r="M10" s="29" t="s">
        <v>115</v>
      </c>
      <c r="N10" s="21" t="s">
        <v>140</v>
      </c>
      <c r="O10" s="17" t="s">
        <v>147</v>
      </c>
      <c r="P10" s="22">
        <v>240</v>
      </c>
      <c r="Q10" s="29" t="s">
        <v>148</v>
      </c>
      <c r="R10" s="22">
        <v>120</v>
      </c>
      <c r="S10" s="29" t="s">
        <v>141</v>
      </c>
      <c r="T10" s="17"/>
      <c r="U10" s="22" t="s">
        <v>120</v>
      </c>
      <c r="V10" s="28" t="s">
        <v>144</v>
      </c>
      <c r="W10" s="22" t="s">
        <v>120</v>
      </c>
      <c r="X10" s="17"/>
      <c r="Y10" s="14" t="s">
        <v>117</v>
      </c>
      <c r="Z10" s="14" t="s">
        <v>56</v>
      </c>
      <c r="AA10" s="3"/>
    </row>
    <row r="11" spans="1:27" s="2" customFormat="1" ht="120" x14ac:dyDescent="0.25">
      <c r="A11" s="14" t="s">
        <v>69</v>
      </c>
      <c r="B11" s="20" t="s">
        <v>61</v>
      </c>
      <c r="C11" s="18" t="s">
        <v>0</v>
      </c>
      <c r="D11" s="31" t="s">
        <v>150</v>
      </c>
      <c r="E11" s="16"/>
      <c r="F11" s="30"/>
      <c r="G11" s="30">
        <f>350*92</f>
        <v>32200</v>
      </c>
      <c r="H11" s="30">
        <f>+G11/$H$2</f>
        <v>107.33333333333333</v>
      </c>
      <c r="I11" s="30"/>
      <c r="J11" s="17" t="s">
        <v>21</v>
      </c>
      <c r="K11" s="17" t="s">
        <v>16</v>
      </c>
      <c r="L11" s="21">
        <v>220</v>
      </c>
      <c r="M11" s="17" t="s">
        <v>50</v>
      </c>
      <c r="N11" s="21">
        <v>220</v>
      </c>
      <c r="O11" s="17" t="s">
        <v>50</v>
      </c>
      <c r="P11" s="22" t="s">
        <v>46</v>
      </c>
      <c r="Q11" s="17" t="s">
        <v>51</v>
      </c>
      <c r="R11" s="22" t="s">
        <v>46</v>
      </c>
      <c r="S11" s="17" t="s">
        <v>51</v>
      </c>
      <c r="T11" s="17"/>
      <c r="U11" s="17"/>
      <c r="V11" s="21" t="s">
        <v>121</v>
      </c>
      <c r="W11" s="22" t="s">
        <v>120</v>
      </c>
      <c r="X11" s="17"/>
      <c r="Y11" s="17" t="s">
        <v>127</v>
      </c>
      <c r="Z11" s="17" t="s">
        <v>62</v>
      </c>
      <c r="AA11" s="6" t="s">
        <v>45</v>
      </c>
    </row>
    <row r="12" spans="1:27" s="2" customFormat="1" ht="45" x14ac:dyDescent="0.25">
      <c r="A12" s="14" t="s">
        <v>66</v>
      </c>
      <c r="B12" s="15" t="s">
        <v>60</v>
      </c>
      <c r="C12" s="18" t="s">
        <v>39</v>
      </c>
      <c r="D12" s="31" t="s">
        <v>151</v>
      </c>
      <c r="E12" s="16">
        <v>2011</v>
      </c>
      <c r="F12" s="16"/>
      <c r="G12" s="16"/>
      <c r="H12" s="16"/>
      <c r="I12" s="16"/>
      <c r="J12" s="17" t="s">
        <v>27</v>
      </c>
      <c r="K12" s="17" t="s">
        <v>16</v>
      </c>
      <c r="L12" s="21">
        <v>210</v>
      </c>
      <c r="M12" s="17" t="s">
        <v>40</v>
      </c>
      <c r="N12" s="21">
        <v>210</v>
      </c>
      <c r="O12" s="17" t="s">
        <v>40</v>
      </c>
      <c r="P12" s="22">
        <v>164</v>
      </c>
      <c r="Q12" s="17" t="s">
        <v>41</v>
      </c>
      <c r="R12" s="15"/>
      <c r="S12" s="17"/>
      <c r="T12" s="17"/>
      <c r="U12" s="17"/>
      <c r="V12" s="17"/>
      <c r="W12" s="17"/>
      <c r="X12" s="17"/>
      <c r="Y12" s="17"/>
      <c r="Z12" s="17" t="s">
        <v>54</v>
      </c>
      <c r="AA12" s="6" t="s">
        <v>42</v>
      </c>
    </row>
    <row r="13" spans="1:27" s="2" customFormat="1" ht="45" x14ac:dyDescent="0.25">
      <c r="A13" s="14" t="s">
        <v>132</v>
      </c>
      <c r="B13" s="15"/>
      <c r="C13" s="18" t="s">
        <v>155</v>
      </c>
      <c r="D13" s="31" t="s">
        <v>150</v>
      </c>
      <c r="E13" s="16"/>
      <c r="F13" s="30"/>
      <c r="G13" s="30">
        <v>30000</v>
      </c>
      <c r="H13" s="30">
        <f>+G13/$H$2</f>
        <v>100</v>
      </c>
      <c r="I13" s="30"/>
      <c r="J13" s="17" t="s">
        <v>21</v>
      </c>
      <c r="K13" s="17" t="s">
        <v>119</v>
      </c>
      <c r="L13" s="15"/>
      <c r="M13" s="17"/>
      <c r="N13" s="15"/>
      <c r="O13" s="17"/>
      <c r="P13" s="15"/>
      <c r="Q13" s="17"/>
      <c r="R13" s="15"/>
      <c r="S13" s="17"/>
      <c r="T13" s="17"/>
      <c r="U13" s="17"/>
      <c r="V13" s="22" t="s">
        <v>120</v>
      </c>
      <c r="W13" s="22" t="s">
        <v>120</v>
      </c>
      <c r="Y13" s="17"/>
      <c r="Z13" s="14"/>
      <c r="AA13" s="3"/>
    </row>
    <row r="14" spans="1:27" s="2" customFormat="1" ht="45" x14ac:dyDescent="0.25">
      <c r="A14" s="14"/>
      <c r="B14" s="15"/>
      <c r="C14" s="18" t="s">
        <v>135</v>
      </c>
      <c r="D14" s="18"/>
      <c r="E14" s="16"/>
      <c r="F14" s="16"/>
      <c r="G14" s="16"/>
      <c r="H14" s="16"/>
      <c r="I14" s="16"/>
      <c r="J14" s="17" t="s">
        <v>136</v>
      </c>
      <c r="K14" s="17" t="s">
        <v>16</v>
      </c>
      <c r="L14" s="15"/>
      <c r="M14" s="17"/>
      <c r="N14" s="15"/>
      <c r="O14" s="17"/>
      <c r="P14" s="15"/>
      <c r="Q14" s="17"/>
      <c r="R14" s="15"/>
      <c r="S14" s="17"/>
      <c r="T14" s="17"/>
      <c r="U14" s="17"/>
      <c r="V14" s="17"/>
      <c r="W14" s="17"/>
      <c r="X14" s="17"/>
      <c r="Y14" s="17"/>
      <c r="Z14" s="17"/>
      <c r="AA14" s="3"/>
    </row>
    <row r="15" spans="1:27" s="2" customFormat="1" ht="30" x14ac:dyDescent="0.25">
      <c r="A15" s="14"/>
      <c r="B15" s="15" t="s">
        <v>63</v>
      </c>
      <c r="C15" s="18" t="s">
        <v>139</v>
      </c>
      <c r="D15" s="18"/>
      <c r="E15" s="16" t="s">
        <v>59</v>
      </c>
      <c r="F15" s="16"/>
      <c r="G15" s="16"/>
      <c r="H15" s="16"/>
      <c r="I15" s="16"/>
      <c r="J15" s="17" t="s">
        <v>21</v>
      </c>
      <c r="K15" s="17" t="s">
        <v>15</v>
      </c>
      <c r="L15" s="15"/>
      <c r="M15" s="17"/>
      <c r="N15" s="15"/>
      <c r="O15" s="17"/>
      <c r="P15" s="15"/>
      <c r="Q15" s="17"/>
      <c r="R15" s="15"/>
      <c r="S15" s="17"/>
      <c r="T15" s="17"/>
      <c r="U15" s="17"/>
      <c r="V15" s="17"/>
      <c r="W15" s="17"/>
      <c r="X15" s="17"/>
      <c r="Y15" s="17"/>
      <c r="Z15" s="17" t="s">
        <v>53</v>
      </c>
      <c r="AA15" s="3"/>
    </row>
    <row r="16" spans="1:27" s="2" customFormat="1" ht="30" x14ac:dyDescent="0.25">
      <c r="A16" s="14"/>
      <c r="B16" s="15" t="s">
        <v>63</v>
      </c>
      <c r="C16" s="18" t="s">
        <v>28</v>
      </c>
      <c r="D16" s="31" t="s">
        <v>151</v>
      </c>
      <c r="E16" s="16">
        <v>2011</v>
      </c>
      <c r="F16" s="16"/>
      <c r="G16" s="16"/>
      <c r="H16" s="16"/>
      <c r="I16" s="16"/>
      <c r="J16" s="17" t="s">
        <v>21</v>
      </c>
      <c r="K16" s="17" t="s">
        <v>19</v>
      </c>
      <c r="L16" s="21">
        <v>160</v>
      </c>
      <c r="M16" s="14" t="s">
        <v>37</v>
      </c>
      <c r="N16" s="21">
        <v>160</v>
      </c>
      <c r="O16" s="14" t="s">
        <v>37</v>
      </c>
      <c r="P16" s="21">
        <v>80</v>
      </c>
      <c r="Q16" s="14" t="s">
        <v>38</v>
      </c>
      <c r="R16" s="22">
        <v>80</v>
      </c>
      <c r="S16" s="14" t="s">
        <v>38</v>
      </c>
      <c r="T16" s="14"/>
      <c r="U16" s="14"/>
      <c r="V16" s="14"/>
      <c r="W16" s="14"/>
      <c r="X16" s="14"/>
      <c r="Y16" s="17"/>
      <c r="Z16" s="17" t="s">
        <v>55</v>
      </c>
      <c r="AA16" s="7" t="s">
        <v>33</v>
      </c>
    </row>
    <row r="17" spans="1:27" s="2" customFormat="1" ht="30" x14ac:dyDescent="0.25">
      <c r="A17" s="14" t="s">
        <v>67</v>
      </c>
      <c r="B17" s="15" t="s">
        <v>128</v>
      </c>
      <c r="C17" s="18" t="s">
        <v>130</v>
      </c>
      <c r="D17" s="18"/>
      <c r="E17" s="16"/>
      <c r="F17" s="16"/>
      <c r="G17" s="16"/>
      <c r="H17" s="16"/>
      <c r="I17" s="16"/>
      <c r="J17" s="17" t="s">
        <v>131</v>
      </c>
      <c r="K17" s="17" t="s">
        <v>16</v>
      </c>
      <c r="L17" s="15"/>
      <c r="M17" s="17"/>
      <c r="N17" s="15"/>
      <c r="O17" s="17"/>
      <c r="P17" s="15"/>
      <c r="Q17" s="17"/>
      <c r="R17" s="15"/>
      <c r="S17" s="17"/>
      <c r="T17" s="17"/>
      <c r="U17" s="17"/>
      <c r="V17" s="17"/>
      <c r="W17" s="17"/>
      <c r="X17" s="17"/>
      <c r="Y17" s="17"/>
      <c r="Z17" s="17"/>
      <c r="AA17" s="3"/>
    </row>
    <row r="18" spans="1:27" s="2" customFormat="1" ht="45" x14ac:dyDescent="0.25">
      <c r="A18" s="14" t="s">
        <v>132</v>
      </c>
      <c r="B18" s="15"/>
      <c r="C18" s="17" t="s">
        <v>1</v>
      </c>
      <c r="D18" s="17"/>
      <c r="E18" s="16"/>
      <c r="F18" s="16"/>
      <c r="G18" s="16"/>
      <c r="H18" s="16"/>
      <c r="I18" s="16"/>
      <c r="J18" s="17" t="s">
        <v>22</v>
      </c>
      <c r="K18" s="17" t="s">
        <v>17</v>
      </c>
      <c r="L18" s="22">
        <v>350</v>
      </c>
      <c r="M18" s="14" t="s">
        <v>35</v>
      </c>
      <c r="N18" s="22">
        <v>350</v>
      </c>
      <c r="O18" s="14" t="s">
        <v>35</v>
      </c>
      <c r="P18" s="21">
        <v>80</v>
      </c>
      <c r="Q18" s="17" t="s">
        <v>36</v>
      </c>
      <c r="R18" s="22">
        <v>80</v>
      </c>
      <c r="S18" s="17" t="s">
        <v>36</v>
      </c>
      <c r="T18" s="17"/>
      <c r="U18" s="17"/>
      <c r="V18" s="17"/>
      <c r="W18" s="17"/>
      <c r="X18" s="17"/>
      <c r="Y18" s="14" t="s">
        <v>32</v>
      </c>
      <c r="Z18" s="14"/>
      <c r="AA18" s="3"/>
    </row>
    <row r="19" spans="1:27" s="2" customFormat="1" ht="30" x14ac:dyDescent="0.25">
      <c r="A19" s="14"/>
      <c r="B19" s="15"/>
      <c r="C19" s="17" t="s">
        <v>65</v>
      </c>
      <c r="D19" s="17"/>
      <c r="E19" s="16"/>
      <c r="F19" s="16"/>
      <c r="G19" s="16"/>
      <c r="H19" s="16"/>
      <c r="I19" s="16"/>
      <c r="J19" s="17" t="s">
        <v>22</v>
      </c>
      <c r="K19" s="17" t="s">
        <v>16</v>
      </c>
      <c r="L19" s="15"/>
      <c r="M19" s="17"/>
      <c r="N19" s="15"/>
      <c r="O19" s="17"/>
      <c r="P19" s="15"/>
      <c r="Q19" s="17"/>
      <c r="R19" s="15"/>
      <c r="S19" s="17"/>
      <c r="T19" s="17"/>
      <c r="U19" s="17"/>
      <c r="V19" s="17"/>
      <c r="W19" s="17"/>
      <c r="X19" s="17"/>
      <c r="Y19" s="17"/>
      <c r="Z19" s="17"/>
      <c r="AA19" s="3"/>
    </row>
    <row r="20" spans="1:27" s="2" customFormat="1" ht="30" x14ac:dyDescent="0.25">
      <c r="A20" s="14"/>
      <c r="B20" s="15"/>
      <c r="C20" s="17" t="s">
        <v>64</v>
      </c>
      <c r="D20" s="17"/>
      <c r="E20" s="16"/>
      <c r="F20" s="16"/>
      <c r="G20" s="16"/>
      <c r="H20" s="16"/>
      <c r="I20" s="16"/>
      <c r="J20" s="17" t="s">
        <v>22</v>
      </c>
      <c r="K20" s="17" t="s">
        <v>16</v>
      </c>
      <c r="L20" s="15"/>
      <c r="M20" s="17"/>
      <c r="N20" s="15"/>
      <c r="O20" s="17"/>
      <c r="P20" s="15"/>
      <c r="Q20" s="17"/>
      <c r="R20" s="15"/>
      <c r="S20" s="17"/>
      <c r="T20" s="17"/>
      <c r="U20" s="17"/>
      <c r="V20" s="17"/>
      <c r="W20" s="17"/>
      <c r="X20" s="17"/>
      <c r="Y20" s="17"/>
      <c r="Z20" s="17"/>
      <c r="AA20" s="3"/>
    </row>
    <row r="21" spans="1:27" s="2" customFormat="1" ht="30" x14ac:dyDescent="0.25">
      <c r="A21" s="14"/>
      <c r="B21" s="15"/>
      <c r="C21" s="18" t="s">
        <v>5</v>
      </c>
      <c r="D21" s="18"/>
      <c r="E21" s="16"/>
      <c r="F21" s="16"/>
      <c r="G21" s="16"/>
      <c r="H21" s="16"/>
      <c r="I21" s="16"/>
      <c r="J21" s="17" t="s">
        <v>22</v>
      </c>
      <c r="K21" s="17" t="s">
        <v>15</v>
      </c>
      <c r="L21" s="15"/>
      <c r="M21" s="17" t="s">
        <v>58</v>
      </c>
      <c r="N21" s="15"/>
      <c r="O21" s="17" t="s">
        <v>58</v>
      </c>
      <c r="P21" s="15"/>
      <c r="Q21" s="17"/>
      <c r="R21" s="15"/>
      <c r="S21" s="17"/>
      <c r="T21" s="17"/>
      <c r="U21" s="17"/>
      <c r="V21" s="17"/>
      <c r="W21" s="17"/>
      <c r="X21" s="17"/>
      <c r="Y21" s="17"/>
      <c r="Z21" s="17"/>
      <c r="AA21" s="3"/>
    </row>
    <row r="22" spans="1:27" s="2" customFormat="1" ht="45" x14ac:dyDescent="0.25">
      <c r="A22" s="14"/>
      <c r="B22" s="15"/>
      <c r="C22" s="18" t="s">
        <v>2</v>
      </c>
      <c r="D22" s="18"/>
      <c r="E22" s="16"/>
      <c r="F22" s="16"/>
      <c r="G22" s="16"/>
      <c r="H22" s="16"/>
      <c r="I22" s="16"/>
      <c r="J22" s="17" t="s">
        <v>23</v>
      </c>
      <c r="K22" s="17" t="s">
        <v>16</v>
      </c>
      <c r="L22" s="15"/>
      <c r="M22" s="17"/>
      <c r="N22" s="15"/>
      <c r="O22" s="17"/>
      <c r="P22" s="15"/>
      <c r="Q22" s="17"/>
      <c r="R22" s="15"/>
      <c r="S22" s="17"/>
      <c r="T22" s="17"/>
      <c r="U22" s="17"/>
      <c r="V22" s="17"/>
      <c r="W22" s="17"/>
      <c r="X22" s="17"/>
      <c r="Y22" s="17"/>
      <c r="Z22" s="17"/>
      <c r="AA22" s="3"/>
    </row>
    <row r="23" spans="1:27" s="2" customFormat="1" ht="45" x14ac:dyDescent="0.25">
      <c r="A23" s="14"/>
      <c r="B23" s="15"/>
      <c r="C23" s="17" t="s">
        <v>3</v>
      </c>
      <c r="D23" s="17"/>
      <c r="E23" s="16"/>
      <c r="F23" s="16"/>
      <c r="G23" s="16"/>
      <c r="H23" s="16"/>
      <c r="I23" s="16"/>
      <c r="J23" s="17" t="s">
        <v>24</v>
      </c>
      <c r="K23" s="17" t="s">
        <v>17</v>
      </c>
      <c r="L23" s="15"/>
      <c r="M23" s="17"/>
      <c r="N23" s="15"/>
      <c r="O23" s="17"/>
      <c r="P23" s="15"/>
      <c r="Q23" s="17"/>
      <c r="R23" s="15"/>
      <c r="S23" s="17"/>
      <c r="T23" s="17"/>
      <c r="U23" s="17"/>
      <c r="V23" s="17"/>
      <c r="W23" s="17"/>
      <c r="X23" s="17"/>
      <c r="Y23" s="17"/>
      <c r="Z23" s="17"/>
      <c r="AA23" s="3"/>
    </row>
    <row r="24" spans="1:27" s="2" customFormat="1" ht="45" x14ac:dyDescent="0.25">
      <c r="A24" s="14"/>
      <c r="B24" s="15"/>
      <c r="C24" s="18" t="s">
        <v>14</v>
      </c>
      <c r="D24" s="18"/>
      <c r="E24" s="16"/>
      <c r="F24" s="16"/>
      <c r="G24" s="16"/>
      <c r="H24" s="16"/>
      <c r="I24" s="16"/>
      <c r="J24" s="17" t="s">
        <v>20</v>
      </c>
      <c r="K24" s="17" t="s">
        <v>15</v>
      </c>
      <c r="L24" s="15"/>
      <c r="M24" s="17" t="s">
        <v>58</v>
      </c>
      <c r="N24" s="15"/>
      <c r="O24" s="17" t="s">
        <v>58</v>
      </c>
      <c r="P24" s="15"/>
      <c r="Q24" s="17"/>
      <c r="R24" s="15"/>
      <c r="S24" s="17"/>
      <c r="T24" s="17"/>
      <c r="U24" s="17"/>
      <c r="V24" s="17"/>
      <c r="W24" s="17"/>
      <c r="X24" s="17"/>
      <c r="Y24" s="17"/>
      <c r="Z24" s="17"/>
      <c r="AA24" s="3"/>
    </row>
    <row r="25" spans="1:27" s="2" customFormat="1" x14ac:dyDescent="0.25">
      <c r="A25" s="14"/>
      <c r="B25" s="15"/>
      <c r="C25" s="18" t="s">
        <v>7</v>
      </c>
      <c r="D25" s="18"/>
      <c r="E25" s="16"/>
      <c r="F25" s="16"/>
      <c r="G25" s="16"/>
      <c r="H25" s="16"/>
      <c r="I25" s="16"/>
      <c r="J25" s="17" t="s">
        <v>20</v>
      </c>
      <c r="K25" s="17" t="s">
        <v>15</v>
      </c>
      <c r="L25" s="15"/>
      <c r="M25" s="17"/>
      <c r="N25" s="15"/>
      <c r="O25" s="17"/>
      <c r="P25" s="15"/>
      <c r="Q25" s="17"/>
      <c r="R25" s="15"/>
      <c r="S25" s="17"/>
      <c r="T25" s="17"/>
      <c r="U25" s="17"/>
      <c r="V25" s="17"/>
      <c r="W25" s="17"/>
      <c r="X25" s="17"/>
      <c r="Y25" s="17"/>
      <c r="Z25" s="17"/>
      <c r="AA25" s="3"/>
    </row>
    <row r="26" spans="1:27" s="2" customFormat="1" ht="60" x14ac:dyDescent="0.25">
      <c r="A26" s="14"/>
      <c r="B26" s="15"/>
      <c r="C26" s="17" t="s">
        <v>8</v>
      </c>
      <c r="D26" s="17"/>
      <c r="E26" s="16"/>
      <c r="F26" s="16"/>
      <c r="G26" s="16"/>
      <c r="H26" s="16"/>
      <c r="I26" s="16"/>
      <c r="J26" s="17" t="s">
        <v>21</v>
      </c>
      <c r="K26" s="17" t="s">
        <v>17</v>
      </c>
      <c r="L26" s="15"/>
      <c r="M26" s="17"/>
      <c r="N26" s="15"/>
      <c r="O26" s="17"/>
      <c r="P26" s="15"/>
      <c r="Q26" s="17"/>
      <c r="R26" s="15"/>
      <c r="S26" s="17"/>
      <c r="T26" s="17"/>
      <c r="U26" s="17"/>
      <c r="V26" s="17"/>
      <c r="W26" s="17"/>
      <c r="X26" s="17"/>
      <c r="Y26" s="17"/>
      <c r="Z26" s="17"/>
      <c r="AA26" s="3"/>
    </row>
    <row r="27" spans="1:27" s="2" customFormat="1" ht="60" x14ac:dyDescent="0.25">
      <c r="A27" s="14"/>
      <c r="B27" s="15"/>
      <c r="C27" s="17" t="s">
        <v>9</v>
      </c>
      <c r="D27" s="17"/>
      <c r="E27" s="16"/>
      <c r="F27" s="16"/>
      <c r="G27" s="16"/>
      <c r="H27" s="16"/>
      <c r="I27" s="16"/>
      <c r="J27" s="17" t="s">
        <v>21</v>
      </c>
      <c r="K27" s="17" t="s">
        <v>17</v>
      </c>
      <c r="L27" s="15"/>
      <c r="M27" s="17"/>
      <c r="N27" s="15"/>
      <c r="O27" s="17"/>
      <c r="P27" s="15"/>
      <c r="Q27" s="17"/>
      <c r="R27" s="15"/>
      <c r="S27" s="17"/>
      <c r="T27" s="17"/>
      <c r="U27" s="17"/>
      <c r="V27" s="17"/>
      <c r="W27" s="17"/>
      <c r="X27" s="17"/>
      <c r="Y27" s="17"/>
      <c r="Z27" s="17"/>
      <c r="AA27" s="3"/>
    </row>
    <row r="28" spans="1:27" s="2" customFormat="1" ht="45" x14ac:dyDescent="0.25">
      <c r="A28" s="14"/>
      <c r="B28" s="15"/>
      <c r="C28" s="17" t="s">
        <v>10</v>
      </c>
      <c r="D28" s="17"/>
      <c r="E28" s="16"/>
      <c r="F28" s="16"/>
      <c r="G28" s="16"/>
      <c r="H28" s="16"/>
      <c r="I28" s="16"/>
      <c r="J28" s="17" t="s">
        <v>21</v>
      </c>
      <c r="K28" s="17" t="s">
        <v>17</v>
      </c>
      <c r="L28" s="15"/>
      <c r="M28" s="17"/>
      <c r="N28" s="15"/>
      <c r="O28" s="17"/>
      <c r="P28" s="15"/>
      <c r="Q28" s="17"/>
      <c r="R28" s="15"/>
      <c r="S28" s="17"/>
      <c r="T28" s="17"/>
      <c r="U28" s="17"/>
      <c r="V28" s="17"/>
      <c r="W28" s="17"/>
      <c r="X28" s="17"/>
      <c r="Y28" s="17"/>
      <c r="Z28" s="17"/>
      <c r="AA28" s="3"/>
    </row>
    <row r="29" spans="1:27" s="2" customFormat="1" ht="30" x14ac:dyDescent="0.25">
      <c r="A29" s="14"/>
      <c r="B29" s="15"/>
      <c r="C29" s="17" t="s">
        <v>12</v>
      </c>
      <c r="D29" s="17"/>
      <c r="E29" s="16"/>
      <c r="F29" s="16"/>
      <c r="G29" s="16"/>
      <c r="H29" s="16"/>
      <c r="I29" s="16"/>
      <c r="J29" s="17" t="s">
        <v>21</v>
      </c>
      <c r="K29" s="17" t="s">
        <v>17</v>
      </c>
      <c r="L29" s="15"/>
      <c r="M29" s="17"/>
      <c r="N29" s="15"/>
      <c r="O29" s="17"/>
      <c r="P29" s="15"/>
      <c r="Q29" s="17"/>
      <c r="R29" s="15"/>
      <c r="S29" s="17"/>
      <c r="T29" s="17"/>
      <c r="U29" s="17"/>
      <c r="V29" s="17"/>
      <c r="W29" s="17"/>
      <c r="X29" s="17"/>
      <c r="Y29" s="17"/>
      <c r="Z29" s="17"/>
      <c r="AA29" s="3"/>
    </row>
    <row r="30" spans="1:27" s="2" customFormat="1" ht="60" x14ac:dyDescent="0.25">
      <c r="A30" s="14"/>
      <c r="B30" s="15"/>
      <c r="C30" s="17" t="s">
        <v>11</v>
      </c>
      <c r="D30" s="17"/>
      <c r="E30" s="16"/>
      <c r="F30" s="16"/>
      <c r="G30" s="16"/>
      <c r="H30" s="16"/>
      <c r="I30" s="16"/>
      <c r="J30" s="17" t="s">
        <v>21</v>
      </c>
      <c r="K30" s="17" t="s">
        <v>17</v>
      </c>
      <c r="L30" s="15"/>
      <c r="M30" s="17"/>
      <c r="N30" s="15"/>
      <c r="O30" s="17"/>
      <c r="P30" s="15"/>
      <c r="Q30" s="17"/>
      <c r="R30" s="15"/>
      <c r="S30" s="17"/>
      <c r="T30" s="17"/>
      <c r="U30" s="17"/>
      <c r="V30" s="17"/>
      <c r="W30" s="17"/>
      <c r="X30" s="17"/>
      <c r="Y30" s="17"/>
      <c r="Z30" s="17"/>
      <c r="AA30" s="3"/>
    </row>
    <row r="31" spans="1:27" s="2" customFormat="1" ht="60" x14ac:dyDescent="0.25">
      <c r="A31" s="14"/>
      <c r="B31" s="15"/>
      <c r="C31" s="18" t="s">
        <v>47</v>
      </c>
      <c r="D31" s="31" t="s">
        <v>152</v>
      </c>
      <c r="E31" s="16"/>
      <c r="F31" s="16"/>
      <c r="G31" s="16"/>
      <c r="H31" s="16"/>
      <c r="I31" s="16"/>
      <c r="J31" s="17" t="s">
        <v>21</v>
      </c>
      <c r="K31" s="17" t="s">
        <v>16</v>
      </c>
      <c r="L31" s="15"/>
      <c r="M31" s="17" t="s">
        <v>48</v>
      </c>
      <c r="N31" s="15"/>
      <c r="O31" s="17" t="s">
        <v>48</v>
      </c>
      <c r="P31" s="15"/>
      <c r="Q31" s="17"/>
      <c r="R31" s="15"/>
      <c r="S31" s="17"/>
      <c r="T31" s="17"/>
      <c r="U31" s="17"/>
      <c r="V31" s="17"/>
      <c r="W31" s="17"/>
      <c r="X31" s="17"/>
      <c r="Y31" s="17"/>
      <c r="Z31" s="17"/>
      <c r="AA31" s="6" t="s">
        <v>49</v>
      </c>
    </row>
    <row r="32" spans="1:27" s="2" customFormat="1" ht="45" x14ac:dyDescent="0.25">
      <c r="A32" s="14"/>
      <c r="B32" s="15"/>
      <c r="C32" s="18" t="s">
        <v>13</v>
      </c>
      <c r="D32" s="18"/>
      <c r="E32" s="16"/>
      <c r="F32" s="16"/>
      <c r="G32" s="16"/>
      <c r="H32" s="16"/>
      <c r="I32" s="16"/>
      <c r="J32" s="17" t="s">
        <v>21</v>
      </c>
      <c r="K32" s="17" t="s">
        <v>19</v>
      </c>
      <c r="L32" s="15"/>
      <c r="M32" s="17"/>
      <c r="N32" s="15"/>
      <c r="O32" s="17"/>
      <c r="P32" s="15"/>
      <c r="Q32" s="17"/>
      <c r="R32" s="15"/>
      <c r="S32" s="17"/>
      <c r="T32" s="17"/>
      <c r="U32" s="17"/>
      <c r="V32" s="17"/>
      <c r="W32" s="17"/>
      <c r="X32" s="17"/>
      <c r="Y32" s="17"/>
      <c r="Z32" s="14" t="s">
        <v>52</v>
      </c>
      <c r="AA32" s="3"/>
    </row>
  </sheetData>
  <sortState ref="A3:AB28">
    <sortCondition ref="B3:B28"/>
    <sortCondition ref="A3:A28"/>
    <sortCondition ref="J3:J28"/>
    <sortCondition ref="K3:K28"/>
  </sortState>
  <mergeCells count="17">
    <mergeCell ref="W4:W5"/>
    <mergeCell ref="Y4:Y5"/>
    <mergeCell ref="Z4:Z5"/>
    <mergeCell ref="T1:X1"/>
    <mergeCell ref="C4:C5"/>
    <mergeCell ref="O4:O5"/>
    <mergeCell ref="R4:R5"/>
    <mergeCell ref="S4:S5"/>
    <mergeCell ref="T4:T5"/>
    <mergeCell ref="U4:U5"/>
    <mergeCell ref="V4:V5"/>
    <mergeCell ref="X4:X5"/>
    <mergeCell ref="A4:A5"/>
    <mergeCell ref="B4:B5"/>
    <mergeCell ref="L4:L5"/>
    <mergeCell ref="M4:M5"/>
    <mergeCell ref="N4:N5"/>
  </mergeCells>
  <hyperlinks>
    <hyperlink ref="AA12" r:id="rId1"/>
    <hyperlink ref="AA31" r:id="rId2"/>
    <hyperlink ref="AA11" r:id="rId3"/>
    <hyperlink ref="AA8" r:id="rId4"/>
    <hyperlink ref="AA16" r:id="rId5"/>
    <hyperlink ref="M10" r:id="rId6"/>
    <hyperlink ref="Q10" r:id="rId7" display="Kane Hall 110, 210, 220"/>
    <hyperlink ref="S10" r:id="rId8"/>
    <hyperlink ref="M4" r:id="rId9"/>
    <hyperlink ref="Q4" r:id="rId10"/>
    <hyperlink ref="AA9" r:id="rId11"/>
    <hyperlink ref="AA7" r:id="rId12"/>
    <hyperlink ref="Q5" r:id="rId13"/>
    <hyperlink ref="S4" r:id="rId14" display="Room 250"/>
    <hyperlink ref="O4" r:id="rId15"/>
    <hyperlink ref="S4:S5" r:id="rId16" display="Room 214"/>
  </hyperlinks>
  <pageMargins left="0.25" right="0.25" top="0.75" bottom="0.75" header="0.3" footer="0.3"/>
  <pageSetup scale="45" fitToHeight="0" orientation="landscape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/>
  </sheetViews>
  <sheetFormatPr defaultRowHeight="15" x14ac:dyDescent="0.25"/>
  <cols>
    <col min="1" max="1" width="6.140625" customWidth="1"/>
    <col min="2" max="2" width="4.42578125" customWidth="1"/>
    <col min="3" max="3" width="75.42578125" bestFit="1" customWidth="1"/>
  </cols>
  <sheetData>
    <row r="1" spans="1:3" x14ac:dyDescent="0.25">
      <c r="A1" s="19" t="s">
        <v>97</v>
      </c>
    </row>
    <row r="2" spans="1:3" x14ac:dyDescent="0.25">
      <c r="B2" t="s">
        <v>91</v>
      </c>
    </row>
    <row r="3" spans="1:3" x14ac:dyDescent="0.25">
      <c r="C3" t="s">
        <v>138</v>
      </c>
    </row>
    <row r="4" spans="1:3" x14ac:dyDescent="0.25">
      <c r="B4" t="s">
        <v>103</v>
      </c>
    </row>
    <row r="5" spans="1:3" x14ac:dyDescent="0.25">
      <c r="C5" t="s">
        <v>106</v>
      </c>
    </row>
    <row r="6" spans="1:3" x14ac:dyDescent="0.25">
      <c r="C6" t="s">
        <v>107</v>
      </c>
    </row>
    <row r="7" spans="1:3" x14ac:dyDescent="0.25">
      <c r="C7" t="s">
        <v>108</v>
      </c>
    </row>
    <row r="8" spans="1:3" x14ac:dyDescent="0.25">
      <c r="C8" t="s">
        <v>104</v>
      </c>
    </row>
    <row r="9" spans="1:3" x14ac:dyDescent="0.25">
      <c r="C9" t="s">
        <v>105</v>
      </c>
    </row>
    <row r="10" spans="1:3" x14ac:dyDescent="0.25">
      <c r="B10" t="s">
        <v>92</v>
      </c>
    </row>
    <row r="11" spans="1:3" x14ac:dyDescent="0.25">
      <c r="C11" t="s">
        <v>86</v>
      </c>
    </row>
    <row r="12" spans="1:3" x14ac:dyDescent="0.25">
      <c r="C12" t="s">
        <v>85</v>
      </c>
    </row>
    <row r="13" spans="1:3" x14ac:dyDescent="0.25">
      <c r="B13" t="s">
        <v>87</v>
      </c>
    </row>
    <row r="14" spans="1:3" x14ac:dyDescent="0.25">
      <c r="C14" t="s">
        <v>88</v>
      </c>
    </row>
    <row r="15" spans="1:3" x14ac:dyDescent="0.25">
      <c r="C15" t="s">
        <v>89</v>
      </c>
    </row>
    <row r="16" spans="1:3" x14ac:dyDescent="0.25">
      <c r="C16" t="s">
        <v>90</v>
      </c>
    </row>
    <row r="17" spans="1:3" x14ac:dyDescent="0.25">
      <c r="B17" t="s">
        <v>93</v>
      </c>
    </row>
    <row r="18" spans="1:3" x14ac:dyDescent="0.25">
      <c r="C18" t="s">
        <v>94</v>
      </c>
    </row>
    <row r="19" spans="1:3" x14ac:dyDescent="0.25">
      <c r="C19" t="s">
        <v>95</v>
      </c>
    </row>
    <row r="20" spans="1:3" x14ac:dyDescent="0.25">
      <c r="C20" t="s">
        <v>96</v>
      </c>
    </row>
    <row r="21" spans="1:3" x14ac:dyDescent="0.25">
      <c r="B21" t="s">
        <v>101</v>
      </c>
    </row>
    <row r="22" spans="1:3" x14ac:dyDescent="0.25">
      <c r="C22" t="s">
        <v>98</v>
      </c>
    </row>
    <row r="23" spans="1:3" x14ac:dyDescent="0.25">
      <c r="C23" t="s">
        <v>99</v>
      </c>
    </row>
    <row r="24" spans="1:3" x14ac:dyDescent="0.25">
      <c r="C24" t="s">
        <v>100</v>
      </c>
    </row>
    <row r="25" spans="1:3" x14ac:dyDescent="0.25">
      <c r="C25" t="s">
        <v>102</v>
      </c>
    </row>
    <row r="27" spans="1:3" x14ac:dyDescent="0.25">
      <c r="A27" s="19" t="s">
        <v>113</v>
      </c>
    </row>
    <row r="28" spans="1:3" x14ac:dyDescent="0.25">
      <c r="B28" t="s">
        <v>114</v>
      </c>
    </row>
    <row r="29" spans="1:3" x14ac:dyDescent="0.25">
      <c r="C29" t="s">
        <v>109</v>
      </c>
    </row>
    <row r="30" spans="1:3" x14ac:dyDescent="0.25">
      <c r="C30" t="s">
        <v>110</v>
      </c>
    </row>
    <row r="31" spans="1:3" x14ac:dyDescent="0.25">
      <c r="C31" t="s">
        <v>111</v>
      </c>
    </row>
    <row r="32" spans="1:3" x14ac:dyDescent="0.25">
      <c r="C3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workbookViewId="0"/>
  </sheetViews>
  <sheetFormatPr defaultRowHeight="15" x14ac:dyDescent="0.25"/>
  <cols>
    <col min="2" max="2" width="15" bestFit="1" customWidth="1"/>
    <col min="3" max="4" width="4" bestFit="1" customWidth="1"/>
    <col min="5" max="5" width="3" bestFit="1" customWidth="1"/>
    <col min="6" max="6" width="6.140625" bestFit="1" customWidth="1"/>
    <col min="7" max="8" width="5.140625" bestFit="1" customWidth="1"/>
    <col min="9" max="9" width="6.140625" bestFit="1" customWidth="1"/>
    <col min="10" max="10" width="5.7109375" bestFit="1" customWidth="1"/>
    <col min="11" max="11" width="6" bestFit="1" customWidth="1"/>
    <col min="12" max="12" width="1.28515625" customWidth="1"/>
    <col min="13" max="13" width="3.140625" customWidth="1"/>
    <col min="16" max="16" width="1.28515625" customWidth="1"/>
    <col min="17" max="17" width="3.140625" customWidth="1"/>
  </cols>
  <sheetData>
    <row r="1" spans="1:20" x14ac:dyDescent="0.25">
      <c r="N1" s="123" t="s">
        <v>189</v>
      </c>
      <c r="O1" s="124"/>
      <c r="R1" s="123" t="s">
        <v>190</v>
      </c>
      <c r="S1" s="124"/>
    </row>
    <row r="2" spans="1:20" x14ac:dyDescent="0.25">
      <c r="C2" s="120" t="s">
        <v>184</v>
      </c>
      <c r="D2" s="121"/>
      <c r="E2" s="121"/>
      <c r="F2" s="122"/>
      <c r="G2" s="120" t="s">
        <v>187</v>
      </c>
      <c r="H2" s="122"/>
      <c r="K2" s="40" t="s">
        <v>188</v>
      </c>
      <c r="N2" s="40" t="s">
        <v>185</v>
      </c>
      <c r="O2" s="40" t="s">
        <v>186</v>
      </c>
      <c r="R2" s="40" t="s">
        <v>185</v>
      </c>
      <c r="S2" s="40" t="s">
        <v>186</v>
      </c>
    </row>
    <row r="3" spans="1:20" x14ac:dyDescent="0.25">
      <c r="A3" t="s">
        <v>175</v>
      </c>
      <c r="C3" s="37" t="s">
        <v>60</v>
      </c>
      <c r="D3" s="37" t="s">
        <v>61</v>
      </c>
      <c r="E3" s="37" t="s">
        <v>63</v>
      </c>
      <c r="F3" s="37" t="s">
        <v>176</v>
      </c>
      <c r="G3" s="37">
        <v>2</v>
      </c>
      <c r="H3" s="37">
        <v>4</v>
      </c>
      <c r="I3" s="38" t="s">
        <v>180</v>
      </c>
      <c r="J3" s="39" t="s">
        <v>181</v>
      </c>
      <c r="K3" s="41" t="s">
        <v>183</v>
      </c>
      <c r="N3" s="41">
        <v>10</v>
      </c>
      <c r="O3" s="41">
        <v>12</v>
      </c>
      <c r="R3" s="41">
        <v>10</v>
      </c>
      <c r="S3" s="41">
        <v>12</v>
      </c>
    </row>
    <row r="4" spans="1:20" x14ac:dyDescent="0.25">
      <c r="B4" t="s">
        <v>142</v>
      </c>
      <c r="C4" s="32">
        <v>400</v>
      </c>
      <c r="D4" s="32"/>
      <c r="E4" s="32"/>
      <c r="F4" s="32">
        <v>400</v>
      </c>
      <c r="G4" s="33"/>
      <c r="H4" s="33">
        <v>308</v>
      </c>
      <c r="I4" s="33">
        <v>77</v>
      </c>
      <c r="J4" s="33">
        <v>54</v>
      </c>
      <c r="K4" s="33"/>
      <c r="M4" s="43"/>
      <c r="N4" s="42">
        <f>+$H4+(N$3-$H$3)*$I4+$J4+$K4</f>
        <v>824</v>
      </c>
      <c r="O4" s="42">
        <f>+$H4+(O$3-$H$3)*$I4+$J4+$K4</f>
        <v>978</v>
      </c>
      <c r="Q4" s="43"/>
      <c r="R4" s="42">
        <f>+$H4+(R$3-$H$3)*$I4+$J4+$K4</f>
        <v>824</v>
      </c>
      <c r="S4" s="42">
        <f>+$H4+(S$3-$H$3)*$I4+$J4+$K4</f>
        <v>978</v>
      </c>
    </row>
    <row r="5" spans="1:20" x14ac:dyDescent="0.25">
      <c r="B5" t="s">
        <v>143</v>
      </c>
      <c r="C5" s="32"/>
      <c r="D5" s="32">
        <v>300</v>
      </c>
      <c r="E5" s="32"/>
      <c r="F5" s="32"/>
      <c r="G5" s="33"/>
      <c r="H5" s="33">
        <v>260</v>
      </c>
      <c r="I5" s="33">
        <v>65</v>
      </c>
      <c r="J5" s="33">
        <v>52</v>
      </c>
      <c r="K5" s="33"/>
      <c r="M5" s="43"/>
      <c r="N5" s="42">
        <f>+$H5+(N$3-$H$3)*$I5+$J5+$K5</f>
        <v>702</v>
      </c>
      <c r="O5" s="42">
        <f>+$H5+(O$3-$H$3)*$I5+$J5+$K5</f>
        <v>832</v>
      </c>
      <c r="Q5" s="42"/>
      <c r="R5" s="42"/>
      <c r="S5" s="42"/>
    </row>
    <row r="6" spans="1:20" s="34" customFormat="1" hidden="1" x14ac:dyDescent="0.25">
      <c r="B6" s="34" t="s">
        <v>182</v>
      </c>
      <c r="C6" s="35"/>
      <c r="D6" s="35"/>
      <c r="E6" s="35"/>
      <c r="F6" s="35"/>
      <c r="G6" s="36"/>
      <c r="H6" s="36"/>
      <c r="I6" s="36"/>
      <c r="J6" s="36">
        <f>65-J5-J4</f>
        <v>-41</v>
      </c>
      <c r="K6" s="36"/>
    </row>
    <row r="7" spans="1:20" x14ac:dyDescent="0.25">
      <c r="A7" t="s">
        <v>179</v>
      </c>
      <c r="B7" t="s">
        <v>173</v>
      </c>
      <c r="C7" s="32"/>
      <c r="D7" s="32">
        <v>167</v>
      </c>
      <c r="F7" s="32"/>
      <c r="G7" s="33">
        <v>120</v>
      </c>
      <c r="H7" s="33"/>
      <c r="I7" s="33">
        <v>60</v>
      </c>
      <c r="J7" s="33">
        <v>43</v>
      </c>
      <c r="K7" s="33">
        <v>36</v>
      </c>
      <c r="Q7" s="43"/>
      <c r="R7" s="42">
        <f>+$H7+(R$3-$H$3)*$I7+$J7+$K7</f>
        <v>439</v>
      </c>
      <c r="S7" s="42">
        <f>+$H7+(S$3-$H$3)*$I7+$J7+$K7</f>
        <v>559</v>
      </c>
    </row>
    <row r="8" spans="1:20" x14ac:dyDescent="0.25">
      <c r="A8" t="s">
        <v>178</v>
      </c>
      <c r="B8" t="s">
        <v>177</v>
      </c>
      <c r="C8" s="32"/>
      <c r="D8" s="32"/>
      <c r="E8" s="32">
        <v>74</v>
      </c>
      <c r="F8" s="32"/>
      <c r="G8" s="33">
        <v>66</v>
      </c>
      <c r="H8" s="33"/>
      <c r="I8" s="33">
        <v>33</v>
      </c>
      <c r="J8" s="33">
        <v>38</v>
      </c>
      <c r="K8" s="33">
        <v>31</v>
      </c>
      <c r="M8" s="43"/>
      <c r="N8" s="42">
        <f>+$G8+(N$3-$G$3)*$I8+$J8+$K8</f>
        <v>399</v>
      </c>
      <c r="O8" s="42">
        <f>+$G8+(O$3-$G$3)*$I8+$J8+$K8</f>
        <v>465</v>
      </c>
      <c r="Q8" s="43"/>
      <c r="R8" s="42">
        <f>+$G8+(R$3-$G$3)*$I8+$J8+$K8</f>
        <v>399</v>
      </c>
      <c r="S8" s="42">
        <f>+$G8+(S$3-$G$3)*$I8+$J8+$K8</f>
        <v>465</v>
      </c>
    </row>
    <row r="9" spans="1:20" x14ac:dyDescent="0.25">
      <c r="N9" s="44">
        <f>+SUM(N4:N8)</f>
        <v>1925</v>
      </c>
      <c r="O9" s="44">
        <f>+SUM(O4:O8)</f>
        <v>2275</v>
      </c>
      <c r="R9" s="44">
        <f>+SUM(R4:R8)</f>
        <v>1662</v>
      </c>
      <c r="S9" s="44">
        <f>+SUM(S4:S8)</f>
        <v>2002</v>
      </c>
    </row>
    <row r="11" spans="1:20" x14ac:dyDescent="0.25">
      <c r="A11" t="s">
        <v>191</v>
      </c>
      <c r="N11" s="32" t="s">
        <v>192</v>
      </c>
      <c r="O11" s="32"/>
      <c r="R11" s="125" t="s">
        <v>192</v>
      </c>
      <c r="S11" s="125"/>
    </row>
    <row r="12" spans="1:20" x14ac:dyDescent="0.25">
      <c r="A12" t="s">
        <v>193</v>
      </c>
      <c r="C12" t="s">
        <v>196</v>
      </c>
      <c r="N12" s="45">
        <v>250</v>
      </c>
      <c r="O12" s="46">
        <f>+N12</f>
        <v>250</v>
      </c>
      <c r="P12" s="47"/>
      <c r="Q12" s="47"/>
      <c r="R12" s="46">
        <f>+N12</f>
        <v>250</v>
      </c>
      <c r="S12" s="46">
        <f>+O12</f>
        <v>250</v>
      </c>
      <c r="T12" s="47"/>
    </row>
    <row r="13" spans="1:20" x14ac:dyDescent="0.25">
      <c r="A13" t="s">
        <v>194</v>
      </c>
      <c r="C13" s="45">
        <v>20</v>
      </c>
      <c r="D13" t="s">
        <v>195</v>
      </c>
      <c r="N13" s="42">
        <f>+N3*$C13</f>
        <v>200</v>
      </c>
      <c r="O13" s="42">
        <f>+O3*$C13</f>
        <v>240</v>
      </c>
      <c r="R13" s="42">
        <f>+R3*$C13</f>
        <v>200</v>
      </c>
      <c r="S13" s="42">
        <f>+S3*$C13</f>
        <v>240</v>
      </c>
    </row>
    <row r="15" spans="1:20" x14ac:dyDescent="0.25">
      <c r="A15" t="s">
        <v>87</v>
      </c>
      <c r="C15" s="45">
        <v>10</v>
      </c>
      <c r="D15" t="s">
        <v>199</v>
      </c>
    </row>
    <row r="16" spans="1:20" x14ac:dyDescent="0.25">
      <c r="A16" t="s">
        <v>198</v>
      </c>
      <c r="F16" s="48">
        <v>30</v>
      </c>
      <c r="G16" t="s">
        <v>196</v>
      </c>
      <c r="N16" s="42">
        <f>+F16*C15</f>
        <v>300</v>
      </c>
      <c r="O16" s="42">
        <f>+N16</f>
        <v>300</v>
      </c>
      <c r="R16" s="42">
        <f>+N16</f>
        <v>300</v>
      </c>
      <c r="S16" s="42">
        <f>+O16</f>
        <v>300</v>
      </c>
    </row>
    <row r="17" spans="1:19" s="49" customFormat="1" x14ac:dyDescent="0.25">
      <c r="A17" s="49" t="s">
        <v>197</v>
      </c>
      <c r="F17" s="49">
        <v>270</v>
      </c>
      <c r="G17" t="s">
        <v>196</v>
      </c>
    </row>
    <row r="18" spans="1:19" x14ac:dyDescent="0.25">
      <c r="N18" s="50">
        <f>+SUM(N9:N16)</f>
        <v>2675</v>
      </c>
      <c r="O18" s="50">
        <f>+SUM(O9:O16)</f>
        <v>3065</v>
      </c>
      <c r="R18" s="50">
        <f>+SUM(R9:R16)</f>
        <v>2412</v>
      </c>
      <c r="S18" s="50">
        <f>+SUM(S9:S16)</f>
        <v>2792</v>
      </c>
    </row>
  </sheetData>
  <mergeCells count="5">
    <mergeCell ref="C2:F2"/>
    <mergeCell ref="G2:H2"/>
    <mergeCell ref="N1:O1"/>
    <mergeCell ref="R1:S1"/>
    <mergeCell ref="R11:S11"/>
  </mergeCells>
  <pageMargins left="0.7" right="0.7" top="0.75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showGridLines="0" zoomScale="115" zoomScaleNormal="115" workbookViewId="0">
      <selection activeCell="K16" sqref="K16"/>
    </sheetView>
  </sheetViews>
  <sheetFormatPr defaultRowHeight="15" x14ac:dyDescent="0.25"/>
  <cols>
    <col min="1" max="1" width="6.7109375" customWidth="1"/>
    <col min="2" max="2" width="34.5703125" bestFit="1" customWidth="1"/>
    <col min="3" max="3" width="9.140625" style="19"/>
    <col min="4" max="4" width="9.140625" customWidth="1"/>
    <col min="5" max="5" width="7" customWidth="1"/>
    <col min="6" max="6" width="2.85546875" bestFit="1" customWidth="1"/>
    <col min="7" max="7" width="3.42578125" bestFit="1" customWidth="1"/>
    <col min="8" max="8" width="2.85546875" bestFit="1" customWidth="1"/>
    <col min="9" max="9" width="8.7109375" customWidth="1"/>
    <col min="10" max="11" width="4.5703125" customWidth="1"/>
  </cols>
  <sheetData>
    <row r="1" spans="1:9" x14ac:dyDescent="0.25">
      <c r="A1" s="19" t="s">
        <v>227</v>
      </c>
      <c r="C1" s="71" t="s">
        <v>210</v>
      </c>
      <c r="D1" s="70" t="s">
        <v>211</v>
      </c>
      <c r="I1" s="93" t="s">
        <v>228</v>
      </c>
    </row>
    <row r="2" spans="1:9" x14ac:dyDescent="0.25">
      <c r="A2" s="19"/>
      <c r="C2" s="71"/>
      <c r="D2" s="70"/>
      <c r="I2" s="93"/>
    </row>
    <row r="3" spans="1:9" x14ac:dyDescent="0.25">
      <c r="C3" s="104" t="s">
        <v>88</v>
      </c>
      <c r="D3" s="37" t="s">
        <v>89</v>
      </c>
      <c r="E3" s="37" t="s">
        <v>229</v>
      </c>
    </row>
    <row r="4" spans="1:9" x14ac:dyDescent="0.25">
      <c r="A4" s="126" t="s">
        <v>212</v>
      </c>
      <c r="B4" s="80" t="s">
        <v>137</v>
      </c>
      <c r="C4" s="95"/>
      <c r="D4" s="83">
        <v>5000</v>
      </c>
      <c r="E4">
        <v>600</v>
      </c>
    </row>
    <row r="5" spans="1:9" x14ac:dyDescent="0.25">
      <c r="A5" s="127"/>
      <c r="B5" s="82" t="s">
        <v>214</v>
      </c>
      <c r="C5" s="95"/>
      <c r="D5" s="83">
        <v>1000</v>
      </c>
      <c r="E5">
        <v>200</v>
      </c>
    </row>
    <row r="6" spans="1:9" x14ac:dyDescent="0.25">
      <c r="A6" s="127"/>
      <c r="B6" s="82" t="s">
        <v>213</v>
      </c>
      <c r="C6" s="95"/>
      <c r="D6" s="83">
        <v>500</v>
      </c>
      <c r="E6">
        <v>50</v>
      </c>
    </row>
    <row r="7" spans="1:9" x14ac:dyDescent="0.25">
      <c r="A7" s="128"/>
      <c r="B7" s="84" t="s">
        <v>225</v>
      </c>
      <c r="C7" s="96"/>
      <c r="D7" s="85">
        <v>500</v>
      </c>
      <c r="E7">
        <v>22</v>
      </c>
    </row>
    <row r="8" spans="1:9" ht="15" customHeight="1" x14ac:dyDescent="0.25">
      <c r="A8" s="129" t="s">
        <v>215</v>
      </c>
      <c r="B8" s="80" t="s">
        <v>247</v>
      </c>
      <c r="C8" s="94"/>
      <c r="D8" s="81">
        <v>280</v>
      </c>
    </row>
    <row r="9" spans="1:9" x14ac:dyDescent="0.25">
      <c r="A9" s="130"/>
      <c r="B9" s="82" t="s">
        <v>216</v>
      </c>
      <c r="C9" s="95"/>
      <c r="D9" s="83">
        <v>750</v>
      </c>
      <c r="I9" t="s">
        <v>248</v>
      </c>
    </row>
    <row r="10" spans="1:9" x14ac:dyDescent="0.25">
      <c r="A10" s="130"/>
      <c r="B10" s="82" t="s">
        <v>217</v>
      </c>
      <c r="C10" s="95"/>
      <c r="D10" s="83">
        <v>200</v>
      </c>
    </row>
    <row r="11" spans="1:9" x14ac:dyDescent="0.25">
      <c r="A11" s="130"/>
      <c r="B11" s="82" t="s">
        <v>218</v>
      </c>
      <c r="C11" s="95"/>
      <c r="D11" s="83">
        <v>50</v>
      </c>
    </row>
    <row r="12" spans="1:9" x14ac:dyDescent="0.25">
      <c r="A12" s="131"/>
      <c r="B12" s="82" t="s">
        <v>219</v>
      </c>
      <c r="C12" s="95"/>
      <c r="D12" s="83">
        <v>50</v>
      </c>
      <c r="E12">
        <f>+G12*C12</f>
        <v>0</v>
      </c>
      <c r="F12" s="73" t="s">
        <v>230</v>
      </c>
      <c r="G12" s="74">
        <v>10</v>
      </c>
    </row>
    <row r="13" spans="1:9" ht="15" customHeight="1" x14ac:dyDescent="0.25">
      <c r="A13" s="132" t="s">
        <v>226</v>
      </c>
      <c r="B13" s="80" t="s">
        <v>221</v>
      </c>
      <c r="C13" s="102">
        <v>17</v>
      </c>
      <c r="D13" s="69" t="s">
        <v>220</v>
      </c>
      <c r="E13">
        <f>+G13*C13</f>
        <v>170</v>
      </c>
      <c r="F13" s="73" t="s">
        <v>230</v>
      </c>
      <c r="G13" s="74">
        <v>10</v>
      </c>
    </row>
    <row r="14" spans="1:9" ht="15" customHeight="1" x14ac:dyDescent="0.25">
      <c r="A14" s="133"/>
      <c r="B14" s="82" t="s">
        <v>222</v>
      </c>
      <c r="C14" s="103">
        <v>10</v>
      </c>
      <c r="D14" s="86" t="s">
        <v>220</v>
      </c>
      <c r="E14">
        <f>+G14*C14</f>
        <v>80</v>
      </c>
      <c r="F14" s="73" t="s">
        <v>230</v>
      </c>
      <c r="G14" s="74">
        <v>8</v>
      </c>
    </row>
    <row r="15" spans="1:9" x14ac:dyDescent="0.25">
      <c r="A15" s="133"/>
      <c r="B15" s="82" t="s">
        <v>236</v>
      </c>
      <c r="C15" s="95">
        <v>200</v>
      </c>
      <c r="D15" s="86" t="s">
        <v>220</v>
      </c>
      <c r="E15">
        <f>+C15</f>
        <v>200</v>
      </c>
      <c r="I15" t="s">
        <v>246</v>
      </c>
    </row>
    <row r="16" spans="1:9" x14ac:dyDescent="0.25">
      <c r="A16" s="133"/>
      <c r="B16" s="82" t="s">
        <v>224</v>
      </c>
      <c r="C16" s="95"/>
      <c r="D16" s="86" t="s">
        <v>220</v>
      </c>
    </row>
    <row r="17" spans="1:15" x14ac:dyDescent="0.25">
      <c r="A17" s="134"/>
      <c r="B17" s="84" t="s">
        <v>224</v>
      </c>
      <c r="C17" s="96"/>
      <c r="D17" s="87" t="s">
        <v>220</v>
      </c>
    </row>
    <row r="18" spans="1:15" x14ac:dyDescent="0.25">
      <c r="A18" s="93"/>
      <c r="C18" s="78" t="s">
        <v>239</v>
      </c>
      <c r="D18" s="99">
        <f>+SUM(D4:D17)</f>
        <v>8330</v>
      </c>
    </row>
    <row r="19" spans="1:15" x14ac:dyDescent="0.25">
      <c r="A19" s="93"/>
      <c r="B19" s="78" t="s">
        <v>240</v>
      </c>
      <c r="C19" s="98">
        <v>0.25</v>
      </c>
      <c r="D19" s="79">
        <f>+C19*$D$18</f>
        <v>2082.5</v>
      </c>
    </row>
    <row r="20" spans="1:15" x14ac:dyDescent="0.25">
      <c r="A20" s="93"/>
      <c r="B20" s="78" t="s">
        <v>240</v>
      </c>
      <c r="C20" s="98">
        <v>0.5</v>
      </c>
      <c r="D20" s="79">
        <f>+C20*$D$18</f>
        <v>4165</v>
      </c>
      <c r="F20" s="19"/>
    </row>
    <row r="21" spans="1:15" x14ac:dyDescent="0.25">
      <c r="A21" s="93"/>
      <c r="B21" s="78" t="s">
        <v>249</v>
      </c>
      <c r="D21" s="97" t="s">
        <v>250</v>
      </c>
    </row>
    <row r="22" spans="1:15" x14ac:dyDescent="0.25">
      <c r="A22" s="93"/>
      <c r="B22" s="78"/>
      <c r="D22" s="97"/>
    </row>
    <row r="23" spans="1:15" ht="15" customHeight="1" x14ac:dyDescent="0.25">
      <c r="A23" s="126" t="s">
        <v>241</v>
      </c>
      <c r="B23" s="88" t="s">
        <v>221</v>
      </c>
      <c r="C23" s="94">
        <f>+ROUNDUP(E23/G23,0)</f>
        <v>10</v>
      </c>
      <c r="D23" s="89">
        <f>+C23*I23</f>
        <v>259.5</v>
      </c>
      <c r="E23">
        <f>+K23-E13-E14</f>
        <v>100</v>
      </c>
      <c r="F23" s="73"/>
      <c r="G23">
        <v>10</v>
      </c>
      <c r="H23" s="73" t="s">
        <v>230</v>
      </c>
      <c r="I23" s="75">
        <f>11.95+14</f>
        <v>25.95</v>
      </c>
      <c r="K23" s="76">
        <v>350</v>
      </c>
      <c r="L23" t="s">
        <v>231</v>
      </c>
      <c r="N23" t="s">
        <v>251</v>
      </c>
    </row>
    <row r="24" spans="1:15" x14ac:dyDescent="0.25">
      <c r="A24" s="127"/>
      <c r="B24" s="90" t="s">
        <v>223</v>
      </c>
      <c r="C24" s="95">
        <f>+K24</f>
        <v>0</v>
      </c>
      <c r="D24" s="91">
        <f t="shared" ref="D24:D30" si="0">+C24*I24</f>
        <v>0</v>
      </c>
      <c r="E24">
        <f>+K24</f>
        <v>0</v>
      </c>
      <c r="F24" s="73"/>
      <c r="G24">
        <v>10</v>
      </c>
      <c r="H24" s="73" t="s">
        <v>230</v>
      </c>
      <c r="I24" s="75">
        <f>11.95+11.5</f>
        <v>23.45</v>
      </c>
      <c r="L24" t="s">
        <v>232</v>
      </c>
      <c r="N24" t="s">
        <v>251</v>
      </c>
    </row>
    <row r="25" spans="1:15" x14ac:dyDescent="0.25">
      <c r="A25" s="127"/>
      <c r="B25" s="90" t="s">
        <v>244</v>
      </c>
      <c r="C25" s="95">
        <f>+K25</f>
        <v>0</v>
      </c>
      <c r="D25" s="91">
        <f t="shared" ref="D25" si="1">+C25*I25</f>
        <v>0</v>
      </c>
      <c r="E25">
        <f>+K25</f>
        <v>0</v>
      </c>
      <c r="F25" s="73"/>
      <c r="G25">
        <v>10</v>
      </c>
      <c r="H25" s="73" t="s">
        <v>230</v>
      </c>
      <c r="I25" s="75">
        <f>11.95+11.5</f>
        <v>23.45</v>
      </c>
      <c r="L25" t="s">
        <v>245</v>
      </c>
    </row>
    <row r="26" spans="1:15" x14ac:dyDescent="0.25">
      <c r="A26" s="127"/>
      <c r="B26" s="90" t="s">
        <v>236</v>
      </c>
      <c r="C26" s="95">
        <f>+E26</f>
        <v>160</v>
      </c>
      <c r="D26" s="91">
        <f t="shared" si="0"/>
        <v>160</v>
      </c>
      <c r="E26">
        <f>+K26-C15</f>
        <v>160</v>
      </c>
      <c r="F26" s="73"/>
      <c r="H26" s="73" t="s">
        <v>230</v>
      </c>
      <c r="I26" s="75">
        <v>1</v>
      </c>
      <c r="K26" s="74">
        <v>360</v>
      </c>
      <c r="L26" t="s">
        <v>234</v>
      </c>
    </row>
    <row r="27" spans="1:15" x14ac:dyDescent="0.25">
      <c r="A27" s="127"/>
      <c r="B27" s="90" t="s">
        <v>238</v>
      </c>
      <c r="C27" s="95">
        <f>+E27</f>
        <v>160</v>
      </c>
      <c r="D27" s="91">
        <f t="shared" si="0"/>
        <v>160</v>
      </c>
      <c r="E27">
        <f>+K27</f>
        <v>160</v>
      </c>
      <c r="F27" s="73"/>
      <c r="H27" s="73" t="s">
        <v>230</v>
      </c>
      <c r="I27" s="77">
        <v>1</v>
      </c>
      <c r="K27" s="74">
        <v>160</v>
      </c>
      <c r="L27" t="s">
        <v>233</v>
      </c>
    </row>
    <row r="28" spans="1:15" x14ac:dyDescent="0.25">
      <c r="A28" s="127"/>
      <c r="B28" s="90" t="s">
        <v>237</v>
      </c>
      <c r="C28" s="95">
        <f>+E28</f>
        <v>50</v>
      </c>
      <c r="D28" s="91">
        <f t="shared" ref="D28" si="2">+C28*I28</f>
        <v>50</v>
      </c>
      <c r="E28">
        <f>+K28</f>
        <v>50</v>
      </c>
      <c r="F28" s="73"/>
      <c r="H28" s="73" t="s">
        <v>230</v>
      </c>
      <c r="I28" s="77">
        <f>+I26</f>
        <v>1</v>
      </c>
      <c r="K28" s="74">
        <v>50</v>
      </c>
      <c r="L28" t="s">
        <v>235</v>
      </c>
      <c r="O28" s="72">
        <f>+SUM(D25:D28)</f>
        <v>370</v>
      </c>
    </row>
    <row r="29" spans="1:15" x14ac:dyDescent="0.25">
      <c r="A29" s="127"/>
      <c r="B29" s="90" t="s">
        <v>254</v>
      </c>
      <c r="C29" s="95">
        <f>+E29</f>
        <v>8</v>
      </c>
      <c r="D29" s="91">
        <f t="shared" ref="D29" si="3">+C29*I29</f>
        <v>82</v>
      </c>
      <c r="E29">
        <v>8</v>
      </c>
      <c r="F29" s="73"/>
      <c r="H29" s="73" t="s">
        <v>230</v>
      </c>
      <c r="I29" s="77">
        <v>10.25</v>
      </c>
      <c r="K29" s="74"/>
      <c r="L29" t="s">
        <v>253</v>
      </c>
      <c r="O29" s="72"/>
    </row>
    <row r="30" spans="1:15" x14ac:dyDescent="0.25">
      <c r="A30" s="128"/>
      <c r="B30" s="84" t="s">
        <v>252</v>
      </c>
      <c r="C30" s="96">
        <v>25</v>
      </c>
      <c r="D30" s="92">
        <f t="shared" si="0"/>
        <v>25</v>
      </c>
      <c r="E30">
        <f>+K30</f>
        <v>50</v>
      </c>
      <c r="F30" s="73"/>
      <c r="H30" s="73" t="s">
        <v>230</v>
      </c>
      <c r="I30" s="77">
        <f>+I27</f>
        <v>1</v>
      </c>
      <c r="K30" s="74">
        <v>50</v>
      </c>
      <c r="L30" t="s">
        <v>235</v>
      </c>
      <c r="O30" s="72">
        <f>+SUM(D26:D30)</f>
        <v>477</v>
      </c>
    </row>
    <row r="31" spans="1:15" x14ac:dyDescent="0.25">
      <c r="C31" s="78" t="s">
        <v>242</v>
      </c>
      <c r="D31" s="100">
        <f>+SUM(D23:D30)</f>
        <v>736.5</v>
      </c>
    </row>
    <row r="32" spans="1:15" x14ac:dyDescent="0.25">
      <c r="A32" s="93"/>
      <c r="B32" s="78" t="s">
        <v>240</v>
      </c>
      <c r="C32" s="98">
        <v>0.5</v>
      </c>
      <c r="D32" s="79">
        <f>+C32*D31</f>
        <v>368.25</v>
      </c>
      <c r="F32" s="19"/>
    </row>
    <row r="33" spans="1:4" x14ac:dyDescent="0.25">
      <c r="A33" s="93"/>
      <c r="B33" s="78" t="s">
        <v>249</v>
      </c>
      <c r="D33" s="97" t="s">
        <v>250</v>
      </c>
    </row>
    <row r="34" spans="1:4" ht="15.75" thickBot="1" x14ac:dyDescent="0.3"/>
    <row r="35" spans="1:4" ht="15.75" thickBot="1" x14ac:dyDescent="0.3">
      <c r="C35" s="78" t="s">
        <v>243</v>
      </c>
      <c r="D35" s="101">
        <f>+D18+D31</f>
        <v>9066.5</v>
      </c>
    </row>
  </sheetData>
  <mergeCells count="4">
    <mergeCell ref="A4:A7"/>
    <mergeCell ref="A8:A12"/>
    <mergeCell ref="A13:A17"/>
    <mergeCell ref="A23:A30"/>
  </mergeCells>
  <hyperlinks>
    <hyperlink ref="D1" r:id="rId1"/>
  </hyperlinks>
  <pageMargins left="0.7" right="0.7" top="0.75" bottom="0.75" header="0.3" footer="0.3"/>
  <pageSetup orientation="landscape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H1" sqref="H1"/>
    </sheetView>
  </sheetViews>
  <sheetFormatPr defaultRowHeight="15" x14ac:dyDescent="0.25"/>
  <sheetData>
    <row r="1" spans="1:4" x14ac:dyDescent="0.25">
      <c r="A1" t="s">
        <v>204</v>
      </c>
      <c r="C1" s="66">
        <v>0.2</v>
      </c>
    </row>
    <row r="2" spans="1:4" x14ac:dyDescent="0.25">
      <c r="B2">
        <v>14000</v>
      </c>
      <c r="C2">
        <f>+(1+C$1)*B2</f>
        <v>16800</v>
      </c>
      <c r="D2" t="s">
        <v>201</v>
      </c>
    </row>
    <row r="3" spans="1:4" x14ac:dyDescent="0.25">
      <c r="B3">
        <v>17000</v>
      </c>
      <c r="C3">
        <f>+(1+C$1)*B3</f>
        <v>20400</v>
      </c>
      <c r="D3" t="s">
        <v>202</v>
      </c>
    </row>
    <row r="5" spans="1:4" x14ac:dyDescent="0.25">
      <c r="C5">
        <v>1000</v>
      </c>
      <c r="D5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Options_Sheet</vt:lpstr>
      <vt:lpstr>Questions</vt:lpstr>
      <vt:lpstr>UW HUB</vt:lpstr>
      <vt:lpstr>FoF</vt:lpstr>
      <vt:lpstr>LynnwoodCC</vt:lpstr>
      <vt:lpstr>RAHS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Remy</dc:creator>
  <cp:lastModifiedBy>Pat Remy</cp:lastModifiedBy>
  <cp:lastPrinted>2014-03-04T16:22:52Z</cp:lastPrinted>
  <dcterms:created xsi:type="dcterms:W3CDTF">2014-02-01T20:42:26Z</dcterms:created>
  <dcterms:modified xsi:type="dcterms:W3CDTF">2015-03-17T21:22:38Z</dcterms:modified>
</cp:coreProperties>
</file>